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8\CONTRATOS\INVITACIONES  PUBLICAS\10)IPUB-07-2018  IRL\TRASLADO EVALUACIONES\"/>
    </mc:Choice>
  </mc:AlternateContent>
  <xr:revisionPtr revIDLastSave="0" documentId="8_{8BDC23DB-1642-474B-AC03-92EECCE8FA28}" xr6:coauthVersionLast="31" xr6:coauthVersionMax="31" xr10:uidLastSave="{00000000-0000-0000-0000-000000000000}"/>
  <bookViews>
    <workbookView xWindow="0" yWindow="0" windowWidth="19200" windowHeight="7395" xr2:uid="{00000000-000D-0000-FFFF-FFFF00000000}"/>
  </bookViews>
  <sheets>
    <sheet name="REVISIÓN DOCUMENTOS" sheetId="1" r:id="rId1"/>
    <sheet name="FINANCIERA" sheetId="2" r:id="rId2"/>
  </sheets>
  <definedNames>
    <definedName name="_xlnm.Print_Area" localSheetId="1">FINANCIERA!$A$1:$AE$51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2" l="1"/>
  <c r="X36" i="2"/>
  <c r="V37" i="2"/>
  <c r="V36" i="2"/>
  <c r="D25" i="2"/>
  <c r="D37" i="2"/>
  <c r="D36" i="2"/>
  <c r="B37" i="2"/>
  <c r="B36" i="2"/>
  <c r="AB37" i="2"/>
  <c r="Z25" i="2"/>
  <c r="Z79" i="2"/>
  <c r="Z80" i="2" s="1"/>
  <c r="AB81" i="2" s="1"/>
  <c r="AB82" i="2" s="1"/>
  <c r="V79" i="2"/>
  <c r="V80" i="2" s="1"/>
  <c r="W81" i="2" s="1"/>
  <c r="W82" i="2" s="1"/>
  <c r="R79" i="2"/>
  <c r="R80" i="2" s="1"/>
  <c r="S81" i="2" s="1"/>
  <c r="S82" i="2" s="1"/>
  <c r="N79" i="2"/>
  <c r="N80" i="2" s="1"/>
  <c r="O81" i="2" s="1"/>
  <c r="O82" i="2" s="1"/>
  <c r="J79" i="2"/>
  <c r="J80" i="2" s="1"/>
  <c r="K81" i="2" s="1"/>
  <c r="K82" i="2" s="1"/>
  <c r="F79" i="2"/>
  <c r="F80" i="2" s="1"/>
  <c r="G81" i="2" s="1"/>
  <c r="G82" i="2" s="1"/>
  <c r="B79" i="2"/>
  <c r="B80" i="2" s="1"/>
  <c r="C81" i="2" s="1"/>
  <c r="C82" i="2" s="1"/>
  <c r="AG28" i="2"/>
  <c r="AF24" i="2"/>
  <c r="AF20" i="2"/>
  <c r="AD29" i="2"/>
  <c r="AD25" i="2"/>
  <c r="AB29" i="2"/>
  <c r="AB25" i="2"/>
  <c r="Z29" i="2"/>
  <c r="AD26" i="2"/>
  <c r="AD36" i="2"/>
  <c r="AD37" i="2"/>
  <c r="AB36" i="2"/>
  <c r="AB26" i="2"/>
  <c r="Z36" i="2"/>
  <c r="Z37" i="2"/>
  <c r="Z33" i="2"/>
  <c r="Z26" i="2"/>
  <c r="AC35" i="2" l="1"/>
  <c r="Z35" i="2"/>
  <c r="AC31" i="2"/>
  <c r="Z31" i="2"/>
  <c r="Z28" i="2"/>
  <c r="Z20" i="2"/>
  <c r="Z24" i="2"/>
  <c r="AC24" i="2"/>
  <c r="AC20" i="2"/>
  <c r="J26" i="2" l="1"/>
  <c r="J29" i="2"/>
  <c r="J28" i="2" s="1"/>
  <c r="J25" i="2"/>
  <c r="X29" i="2"/>
  <c r="X25" i="2"/>
  <c r="X26" i="2"/>
  <c r="V29" i="2"/>
  <c r="V25" i="2"/>
  <c r="V26" i="2"/>
  <c r="R29" i="2"/>
  <c r="R28" i="2" s="1"/>
  <c r="T29" i="2"/>
  <c r="T25" i="2"/>
  <c r="T35" i="2"/>
  <c r="T31" i="2"/>
  <c r="R25" i="2"/>
  <c r="R24" i="2" s="1"/>
  <c r="R26" i="2"/>
  <c r="T24" i="2" s="1"/>
  <c r="T26" i="2"/>
  <c r="T20" i="2"/>
  <c r="R31" i="2"/>
  <c r="R35" i="2"/>
  <c r="R20" i="2"/>
  <c r="N25" i="2"/>
  <c r="N29" i="2"/>
  <c r="N28" i="2" s="1"/>
  <c r="N26" i="2"/>
  <c r="X35" i="2"/>
  <c r="V35" i="2"/>
  <c r="X31" i="2"/>
  <c r="V31" i="2"/>
  <c r="V28" i="2"/>
  <c r="X24" i="2"/>
  <c r="V24" i="2"/>
  <c r="X20" i="2"/>
  <c r="V20" i="2"/>
  <c r="P35" i="2"/>
  <c r="N35" i="2"/>
  <c r="P31" i="2"/>
  <c r="N31" i="2"/>
  <c r="P24" i="2"/>
  <c r="N24" i="2"/>
  <c r="P20" i="2"/>
  <c r="N20" i="2"/>
  <c r="L35" i="2"/>
  <c r="J35" i="2"/>
  <c r="L31" i="2"/>
  <c r="J31" i="2"/>
  <c r="L24" i="2"/>
  <c r="J24" i="2"/>
  <c r="L20" i="2"/>
  <c r="J20" i="2"/>
  <c r="H31" i="2"/>
  <c r="F31" i="2"/>
  <c r="F29" i="2"/>
  <c r="F28" i="2"/>
  <c r="F25" i="2"/>
  <c r="F24" i="2" s="1"/>
  <c r="H35" i="2"/>
  <c r="F35" i="2"/>
  <c r="F26" i="2"/>
  <c r="H24" i="2"/>
  <c r="H20" i="2"/>
  <c r="F20" i="2"/>
  <c r="B26" i="2"/>
  <c r="D24" i="2" s="1"/>
  <c r="D26" i="2"/>
  <c r="B25" i="2"/>
  <c r="B24" i="2" s="1"/>
  <c r="AG24" i="2" s="1"/>
  <c r="D31" i="2"/>
  <c r="B31" i="2"/>
  <c r="B29" i="2"/>
  <c r="B28" i="2" s="1"/>
  <c r="D29" i="2"/>
  <c r="D35" i="2"/>
  <c r="B35" i="2"/>
  <c r="D20" i="2"/>
  <c r="B20" i="2"/>
  <c r="Y58" i="2"/>
  <c r="Q58" i="2"/>
  <c r="AE58" i="2"/>
  <c r="U58" i="2"/>
  <c r="M58" i="2"/>
  <c r="I58" i="2"/>
  <c r="E58" i="2"/>
  <c r="H2" i="1"/>
  <c r="J2" i="1"/>
</calcChain>
</file>

<file path=xl/sharedStrings.xml><?xml version="1.0" encoding="utf-8"?>
<sst xmlns="http://schemas.openxmlformats.org/spreadsheetml/2006/main" count="355" uniqueCount="84">
  <si>
    <t>X</t>
  </si>
  <si>
    <t xml:space="preserve">Copia del Registro Único Tributario vigente. </t>
  </si>
  <si>
    <t xml:space="preserve">Certificación de la Junta Central de Contadores del contador con fecha de expedición no superior a 90 días calendario </t>
  </si>
  <si>
    <t>X*</t>
  </si>
  <si>
    <t>Dictamen del Revisor Fiscal para los casos previstos por la Ley.</t>
  </si>
  <si>
    <t>NO</t>
  </si>
  <si>
    <t>SI</t>
  </si>
  <si>
    <t>CUMPLE</t>
  </si>
  <si>
    <t>Revisión Documentos financieros</t>
  </si>
  <si>
    <t>U.T. RSM ONE</t>
  </si>
  <si>
    <t>U.T. DATA-COEM</t>
  </si>
  <si>
    <t>U.T. FOGACOOP BMP</t>
  </si>
  <si>
    <t>U.T. EY-STEFANINI BPMN</t>
  </si>
  <si>
    <t>U.T. MYQ ASSIST</t>
  </si>
  <si>
    <t xml:space="preserve">Estados financieros comparativos (2016 – 2017) </t>
  </si>
  <si>
    <t xml:space="preserve">Notas explicativas y anexos con corte al cierre del ejercicio económico de 31 de diciembre de 2017,  </t>
  </si>
  <si>
    <t xml:space="preserve">Balance General y Estado de Pérdidas y Ganancias intermedios con corte al cierre del mes de junio de 2018, </t>
  </si>
  <si>
    <t>GROW EXSIS</t>
  </si>
  <si>
    <t>GROW DATA SAS 70%</t>
  </si>
  <si>
    <t>EXSIS SOFTWARE &amp; SOLUCIONES SAS 30%</t>
  </si>
  <si>
    <t>BUSSINESMIND COLOMBIA S.A.</t>
  </si>
  <si>
    <t>UT BUS EMPRESARIAL 2018</t>
  </si>
  <si>
    <t>GTS S.A. 70%</t>
  </si>
  <si>
    <t>SOAINT S.A.S 30%</t>
  </si>
  <si>
    <t>AYESA ADVANCED TECHNOLOGIES S.A.</t>
  </si>
  <si>
    <t>ENTELGY COLOMBIA SAS</t>
  </si>
  <si>
    <t>UT UT FOGACOOP 2018</t>
  </si>
  <si>
    <t>NEGOCIOS Y TECNOLOGÍA SAS 70%</t>
  </si>
  <si>
    <t>REDCOMPUTO LTDA. 29%</t>
  </si>
  <si>
    <t>ASSIST CONSULTORES DE SISTEMAS S.A. 1%</t>
  </si>
  <si>
    <t>MANAGEMENT &amp; QUALITY SAS 70%</t>
  </si>
  <si>
    <t>INGENIAN SOFTWARE 30%</t>
  </si>
  <si>
    <t>U.T. MYQ INGENIAN</t>
  </si>
  <si>
    <t>¿Firmados por el Representante Legal y Contador que los elaboró?</t>
  </si>
  <si>
    <t>Fotocopia de la tarjeta profesional contador.</t>
  </si>
  <si>
    <t>Fotocopia de la tarjeta profesional Revisor Fiscal</t>
  </si>
  <si>
    <t xml:space="preserve">Certificación de la Junta Central de Contadores del Revisor Fiscal con fecha de expedición no superior a 90 días calendario </t>
  </si>
  <si>
    <t>FOGACOOP</t>
  </si>
  <si>
    <t>FONDO DE GARANTÍAS DE ENTIDADES COOPERATIVAS</t>
  </si>
  <si>
    <t>NIT 830.053.319-2</t>
  </si>
  <si>
    <t>INVITACIÓN A COTIZAR IPU-03-2017</t>
  </si>
  <si>
    <t>REQUERIMIENTOS FINANCIEROS HABILITANTES CIFRAS EN $ MILLONES</t>
  </si>
  <si>
    <t>ÍTEM</t>
  </si>
  <si>
    <t>REQUERIMIENTOS FINANCIEROS HABILITANTES PARTE GENERAL</t>
  </si>
  <si>
    <t xml:space="preserve">Fotocopias de las tarjetas profesionales y certificaciones de la Junta Central de Contadores con fecha de expedición no superior a 90 días calendario respecto de la fecha de radicación en el Fondo de la propuesta, sobre la vigencia de la tarjeta profesional del Contador(es) Público(s) y Revisor(es) Fiscal(es) que hayan suscrito los estados financieros y dictamen aportados al Fondo. </t>
  </si>
  <si>
    <t>REQUERIMIENTOS FINANCIEROS HABILITANTES (particulares)</t>
  </si>
  <si>
    <t xml:space="preserve">En los estados financieros presentados no se deben evidenciar problemas de revelación contable.   </t>
  </si>
  <si>
    <t>PREPARÓ</t>
  </si>
  <si>
    <t>REVISÓ</t>
  </si>
  <si>
    <t>JAVIER ORLANDO BERNAL GÓMEZ</t>
  </si>
  <si>
    <t>CESAR AUGUSTO AVENDAÑO MORALES</t>
  </si>
  <si>
    <t>Profesional Gerencia Técnica y de Administración de Reservas</t>
  </si>
  <si>
    <t>Gerente Técnico y de Administración de Reservas</t>
  </si>
  <si>
    <t>2. EVALUACIÓN ECONÓMICA</t>
  </si>
  <si>
    <t>SOAIN SOFTWARE 25%</t>
  </si>
  <si>
    <t>GLOBAL TECHNOLOGY  75%</t>
  </si>
  <si>
    <t>EY</t>
  </si>
  <si>
    <t>STEFANINI BPMN</t>
  </si>
  <si>
    <t>GROW DATA SAS</t>
  </si>
  <si>
    <t>CONTROLES EMPRESARIALES LTDA.</t>
  </si>
  <si>
    <t xml:space="preserve">RSM COLOMBIA SAS </t>
  </si>
  <si>
    <t>ONE CLICK LTDA.</t>
  </si>
  <si>
    <t>SYSTEMS AND SOLUTIONS LTDA.</t>
  </si>
  <si>
    <t>VALOR PROPUESTA</t>
  </si>
  <si>
    <t>PUNTOS</t>
  </si>
  <si>
    <t>NO SE CALIFICA</t>
  </si>
  <si>
    <t>Estados financieros comparativos (2016 – 2017) con sus notas explicativas y anexos con corte al cierre del ejercicio económico de 31 de diciembre de 2017, firmados por el Representante Legal y Contador que los elaboró y con el dictamen del Revisor Fiscal para los casos previstos por la Ley.</t>
  </si>
  <si>
    <t>Balance General y Estado de Pérdidas y Ganancias intermedios con corte al cierre del mes de junio de 2018, firmados por el Representante Legal y Contador que los elaboró.</t>
  </si>
  <si>
    <t>No deben evidenciar pérdidas al cierre de los dos (2) últimos ejercicios anuales.</t>
  </si>
  <si>
    <t>UTILIDADES 31/12/2017</t>
  </si>
  <si>
    <t>UTILIDADES 31/12/2016</t>
  </si>
  <si>
    <t>El nivel de endeudamiento de la entidad (pasivo total dividido el activo total) al 30 de junio de 2018, no debe ser superior al 70%.</t>
  </si>
  <si>
    <t>NIVEL DE ENDEUDAMIENTO 30/06/2018</t>
  </si>
  <si>
    <t>El capital social de la entidad a 31 de diciembre de 2017 y al 30 de junio de 2018, no debe ser inferior al 20%, del valor de la propuesta económica presentada.</t>
  </si>
  <si>
    <t>Los ingresos de los dos (2) últimos ejercicios anuales no deben ser inferiores al 30% del valor de la oferta económica presentada.</t>
  </si>
  <si>
    <t>1. EVALUACIÓN FINANCIERA (CIFRAS EN $MILL)</t>
  </si>
  <si>
    <t>Deben poseer un capital de trabajo (activo corriente menos pasivo corriente) al 31 de diciembre de 2017 y a junio 30 de 2018 no inferior al 50% del monto del contrato previsto por FOGACOOP.</t>
  </si>
  <si>
    <t>CAPITAL DE TRABAJO 31/12/2017</t>
  </si>
  <si>
    <t>CAPITAL DE TRABAJO 30/06/2018</t>
  </si>
  <si>
    <t>CAPITAL SOCIAL 31/12/2017</t>
  </si>
  <si>
    <t>CAPITAL SOCIAL 30/06/2018</t>
  </si>
  <si>
    <t>INGRESOS 31/12/2017</t>
  </si>
  <si>
    <t>INGRESOS 31/12/2016</t>
  </si>
  <si>
    <t>VALOR PRESUPUESTO FOGACOOP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</si>
</sst>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\ _€_-;\-* #,##0\ _€_-;_-* &quot;-&quot;\ _€_-;_-@_-"/>
    <numFmt numFmtId="166" formatCode="[$$-2C0A]\ #,##0.00"/>
    <numFmt numFmtId="167" formatCode="[$$-2C0A]\ #,##0"/>
    <numFmt numFmtId="168" formatCode="0.0%"/>
    <numFmt numFmtId="169" formatCode="_ * #,##0.00_ ;_ * \-#,##0.00_ ;_ * &quot;-&quot;??_ ;_ @_ "/>
    <numFmt numFmtId="170" formatCode="_ * #,##0_ ;_ * \-#,##0_ ;_ * &quot;-&quot;??_ ;_ @_ "/>
    <numFmt numFmtId="171" formatCode="[$$-2C0A]\ #,##0.0"/>
    <numFmt numFmtId="173" formatCode="#,##0.00_ ;[Red]\-#,##0.00\ "/>
    <numFmt numFmtId="174" formatCode="#,##0_ ;[Red]\-#,##0\ "/>
    <numFmt numFmtId="175" formatCode="0.0"/>
  </numFmts>
  <fonts count="11" x14ac:knownFonts="1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0" fontId="2" fillId="0" borderId="19" xfId="0" applyFont="1" applyBorder="1" applyAlignment="1">
      <alignment wrapText="1"/>
    </xf>
    <xf numFmtId="0" fontId="2" fillId="0" borderId="19" xfId="0" applyFont="1" applyBorder="1" applyAlignment="1">
      <alignment vertical="top" wrapText="1"/>
    </xf>
    <xf numFmtId="0" fontId="0" fillId="0" borderId="22" xfId="0" applyBorder="1"/>
    <xf numFmtId="0" fontId="0" fillId="0" borderId="25" xfId="0" applyBorder="1"/>
    <xf numFmtId="0" fontId="1" fillId="0" borderId="2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2" xfId="0" applyFont="1" applyBorder="1"/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0" borderId="0" xfId="0" applyFill="1" applyBorder="1"/>
    <xf numFmtId="0" fontId="1" fillId="0" borderId="32" xfId="0" applyFont="1" applyBorder="1" applyAlignment="1">
      <alignment horizontal="center"/>
    </xf>
    <xf numFmtId="0" fontId="2" fillId="0" borderId="0" xfId="3" applyFont="1"/>
    <xf numFmtId="0" fontId="3" fillId="0" borderId="0" xfId="3" applyFont="1" applyAlignment="1">
      <alignment horizontal="center"/>
    </xf>
    <xf numFmtId="0" fontId="8" fillId="0" borderId="0" xfId="3" applyFont="1"/>
    <xf numFmtId="0" fontId="1" fillId="0" borderId="0" xfId="3"/>
    <xf numFmtId="0" fontId="2" fillId="0" borderId="35" xfId="3" applyFont="1" applyBorder="1" applyAlignment="1">
      <alignment wrapText="1"/>
    </xf>
    <xf numFmtId="0" fontId="2" fillId="0" borderId="39" xfId="3" applyFont="1" applyBorder="1" applyAlignment="1">
      <alignment wrapText="1"/>
    </xf>
    <xf numFmtId="0" fontId="2" fillId="0" borderId="36" xfId="3" applyFont="1" applyBorder="1" applyAlignment="1">
      <alignment wrapText="1"/>
    </xf>
    <xf numFmtId="0" fontId="2" fillId="0" borderId="36" xfId="3" applyFont="1" applyBorder="1" applyAlignment="1">
      <alignment vertical="top" wrapText="1"/>
    </xf>
    <xf numFmtId="0" fontId="2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2" fillId="0" borderId="0" xfId="2" applyFont="1"/>
    <xf numFmtId="0" fontId="3" fillId="0" borderId="0" xfId="2" applyFont="1"/>
    <xf numFmtId="0" fontId="3" fillId="0" borderId="0" xfId="3" applyFont="1"/>
    <xf numFmtId="0" fontId="2" fillId="0" borderId="8" xfId="3" applyFont="1" applyBorder="1"/>
    <xf numFmtId="0" fontId="2" fillId="0" borderId="14" xfId="3" applyFont="1" applyBorder="1"/>
    <xf numFmtId="0" fontId="3" fillId="0" borderId="14" xfId="3" applyFont="1" applyBorder="1" applyAlignment="1"/>
    <xf numFmtId="0" fontId="3" fillId="0" borderId="10" xfId="3" applyFont="1" applyBorder="1" applyAlignment="1"/>
    <xf numFmtId="0" fontId="10" fillId="0" borderId="47" xfId="3" applyFont="1" applyBorder="1" applyAlignment="1">
      <alignment vertical="center"/>
    </xf>
    <xf numFmtId="0" fontId="10" fillId="0" borderId="34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2" fillId="0" borderId="0" xfId="0" applyFont="1"/>
    <xf numFmtId="0" fontId="2" fillId="0" borderId="36" xfId="0" applyFont="1" applyBorder="1" applyAlignment="1">
      <alignment wrapText="1"/>
    </xf>
    <xf numFmtId="173" fontId="0" fillId="0" borderId="0" xfId="0" applyNumberFormat="1"/>
    <xf numFmtId="174" fontId="0" fillId="0" borderId="0" xfId="0" applyNumberFormat="1"/>
    <xf numFmtId="0" fontId="1" fillId="3" borderId="0" xfId="3" applyFill="1"/>
    <xf numFmtId="175" fontId="0" fillId="0" borderId="0" xfId="0" applyNumberFormat="1"/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74" fontId="0" fillId="0" borderId="0" xfId="0" applyNumberFormat="1" applyAlignment="1">
      <alignment horizontal="center"/>
    </xf>
    <xf numFmtId="167" fontId="2" fillId="0" borderId="36" xfId="3" applyNumberFormat="1" applyFont="1" applyFill="1" applyBorder="1" applyAlignment="1">
      <alignment horizontal="right"/>
    </xf>
    <xf numFmtId="0" fontId="2" fillId="0" borderId="38" xfId="3" applyFont="1" applyFill="1" applyBorder="1" applyAlignment="1">
      <alignment horizontal="right"/>
    </xf>
    <xf numFmtId="167" fontId="2" fillId="0" borderId="36" xfId="3" applyNumberFormat="1" applyFont="1" applyFill="1" applyBorder="1" applyAlignment="1">
      <alignment horizontal="left"/>
    </xf>
    <xf numFmtId="0" fontId="2" fillId="0" borderId="38" xfId="3" applyFont="1" applyFill="1" applyBorder="1" applyAlignment="1">
      <alignment horizontal="left"/>
    </xf>
    <xf numFmtId="0" fontId="2" fillId="0" borderId="37" xfId="3" applyFont="1" applyFill="1" applyBorder="1" applyAlignment="1">
      <alignment horizontal="left"/>
    </xf>
    <xf numFmtId="167" fontId="2" fillId="0" borderId="36" xfId="4" applyNumberFormat="1" applyFont="1" applyFill="1" applyBorder="1" applyAlignment="1">
      <alignment horizontal="center"/>
    </xf>
    <xf numFmtId="167" fontId="2" fillId="0" borderId="37" xfId="4" applyNumberFormat="1" applyFont="1" applyFill="1" applyBorder="1" applyAlignment="1">
      <alignment horizontal="center"/>
    </xf>
    <xf numFmtId="167" fontId="2" fillId="0" borderId="43" xfId="4" applyNumberFormat="1" applyFont="1" applyFill="1" applyBorder="1" applyAlignment="1">
      <alignment horizontal="center"/>
    </xf>
    <xf numFmtId="167" fontId="2" fillId="0" borderId="44" xfId="4" applyNumberFormat="1" applyFont="1" applyFill="1" applyBorder="1" applyAlignment="1">
      <alignment horizontal="center"/>
    </xf>
    <xf numFmtId="166" fontId="2" fillId="0" borderId="36" xfId="3" applyNumberFormat="1" applyFont="1" applyFill="1" applyBorder="1" applyAlignment="1">
      <alignment horizontal="right"/>
    </xf>
    <xf numFmtId="166" fontId="2" fillId="0" borderId="38" xfId="3" applyNumberFormat="1" applyFont="1" applyFill="1" applyBorder="1" applyAlignment="1">
      <alignment horizontal="left"/>
    </xf>
    <xf numFmtId="168" fontId="2" fillId="0" borderId="36" xfId="3" applyNumberFormat="1" applyFont="1" applyFill="1" applyBorder="1" applyAlignment="1">
      <alignment horizontal="center"/>
    </xf>
    <xf numFmtId="168" fontId="2" fillId="0" borderId="38" xfId="3" applyNumberFormat="1" applyFont="1" applyFill="1" applyBorder="1" applyAlignment="1">
      <alignment horizontal="center"/>
    </xf>
    <xf numFmtId="168" fontId="2" fillId="0" borderId="20" xfId="3" applyNumberFormat="1" applyFont="1" applyFill="1" applyBorder="1" applyAlignment="1">
      <alignment horizontal="center"/>
    </xf>
    <xf numFmtId="0" fontId="2" fillId="0" borderId="19" xfId="3" applyFont="1" applyFill="1" applyBorder="1" applyAlignment="1">
      <alignment horizontal="center"/>
    </xf>
    <xf numFmtId="0" fontId="2" fillId="0" borderId="38" xfId="3" applyFont="1" applyFill="1" applyBorder="1" applyAlignment="1">
      <alignment horizontal="center"/>
    </xf>
    <xf numFmtId="0" fontId="2" fillId="0" borderId="37" xfId="3" applyFont="1" applyFill="1" applyBorder="1" applyAlignment="1">
      <alignment horizontal="center"/>
    </xf>
    <xf numFmtId="9" fontId="2" fillId="0" borderId="36" xfId="4" applyNumberFormat="1" applyFont="1" applyFill="1" applyBorder="1" applyAlignment="1">
      <alignment horizontal="center"/>
    </xf>
    <xf numFmtId="9" fontId="2" fillId="0" borderId="37" xfId="4" applyNumberFormat="1" applyFont="1" applyFill="1" applyBorder="1" applyAlignment="1">
      <alignment horizontal="center"/>
    </xf>
    <xf numFmtId="168" fontId="2" fillId="0" borderId="36" xfId="4" applyNumberFormat="1" applyFont="1" applyFill="1" applyBorder="1" applyAlignment="1">
      <alignment horizontal="center"/>
    </xf>
    <xf numFmtId="168" fontId="2" fillId="0" borderId="37" xfId="4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9" fontId="2" fillId="0" borderId="36" xfId="1" applyNumberFormat="1" applyFont="1" applyFill="1" applyBorder="1" applyAlignment="1">
      <alignment horizontal="center"/>
    </xf>
    <xf numFmtId="9" fontId="2" fillId="0" borderId="38" xfId="1" applyNumberFormat="1" applyFont="1" applyFill="1" applyBorder="1" applyAlignment="1">
      <alignment horizontal="center"/>
    </xf>
    <xf numFmtId="9" fontId="2" fillId="0" borderId="37" xfId="1" applyNumberFormat="1" applyFont="1" applyFill="1" applyBorder="1" applyAlignment="1">
      <alignment horizontal="center"/>
    </xf>
    <xf numFmtId="9" fontId="2" fillId="0" borderId="36" xfId="4" applyFont="1" applyFill="1" applyBorder="1" applyAlignment="1">
      <alignment horizontal="center"/>
    </xf>
    <xf numFmtId="9" fontId="2" fillId="0" borderId="37" xfId="4" applyFont="1" applyFill="1" applyBorder="1" applyAlignment="1">
      <alignment horizontal="center"/>
    </xf>
    <xf numFmtId="0" fontId="2" fillId="0" borderId="36" xfId="3" applyFont="1" applyFill="1" applyBorder="1" applyAlignment="1">
      <alignment horizontal="center"/>
    </xf>
    <xf numFmtId="9" fontId="2" fillId="0" borderId="38" xfId="4" applyNumberFormat="1" applyFont="1" applyFill="1" applyBorder="1" applyAlignment="1">
      <alignment horizontal="center"/>
    </xf>
    <xf numFmtId="167" fontId="2" fillId="0" borderId="38" xfId="4" applyNumberFormat="1" applyFont="1" applyFill="1" applyBorder="1" applyAlignment="1">
      <alignment horizontal="center"/>
    </xf>
    <xf numFmtId="167" fontId="2" fillId="0" borderId="38" xfId="3" applyNumberFormat="1" applyFont="1" applyFill="1" applyBorder="1" applyAlignment="1">
      <alignment horizontal="right"/>
    </xf>
    <xf numFmtId="171" fontId="2" fillId="0" borderId="36" xfId="4" applyNumberFormat="1" applyFont="1" applyFill="1" applyBorder="1" applyAlignment="1">
      <alignment horizontal="center"/>
    </xf>
    <xf numFmtId="171" fontId="2" fillId="0" borderId="38" xfId="4" applyNumberFormat="1" applyFont="1" applyFill="1" applyBorder="1" applyAlignment="1">
      <alignment horizontal="center"/>
    </xf>
    <xf numFmtId="171" fontId="2" fillId="0" borderId="37" xfId="4" applyNumberFormat="1" applyFont="1" applyFill="1" applyBorder="1" applyAlignment="1">
      <alignment horizontal="center"/>
    </xf>
    <xf numFmtId="167" fontId="2" fillId="0" borderId="38" xfId="3" applyNumberFormat="1" applyFont="1" applyFill="1" applyBorder="1" applyAlignment="1">
      <alignment horizontal="left"/>
    </xf>
    <xf numFmtId="167" fontId="2" fillId="0" borderId="37" xfId="3" applyNumberFormat="1" applyFont="1" applyFill="1" applyBorder="1" applyAlignment="1">
      <alignment horizontal="left"/>
    </xf>
    <xf numFmtId="0" fontId="2" fillId="0" borderId="2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left" vertical="top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170" fontId="2" fillId="0" borderId="16" xfId="5" applyNumberFormat="1" applyFont="1" applyBorder="1" applyAlignment="1">
      <alignment horizontal="left"/>
    </xf>
    <xf numFmtId="170" fontId="2" fillId="0" borderId="18" xfId="5" applyNumberFormat="1" applyFont="1" applyBorder="1" applyAlignment="1">
      <alignment horizontal="left"/>
    </xf>
    <xf numFmtId="170" fontId="2" fillId="0" borderId="17" xfId="5" applyNumberFormat="1" applyFont="1" applyBorder="1" applyAlignment="1">
      <alignment horizontal="left"/>
    </xf>
    <xf numFmtId="169" fontId="2" fillId="0" borderId="39" xfId="5" applyNumberFormat="1" applyFont="1" applyBorder="1" applyAlignment="1">
      <alignment horizontal="center" vertical="center"/>
    </xf>
    <xf numFmtId="169" fontId="2" fillId="0" borderId="48" xfId="5" applyNumberFormat="1" applyFont="1" applyBorder="1" applyAlignment="1">
      <alignment horizontal="center" vertical="center"/>
    </xf>
    <xf numFmtId="169" fontId="2" fillId="0" borderId="49" xfId="5" applyNumberFormat="1" applyFont="1" applyBorder="1" applyAlignment="1">
      <alignment horizontal="center" vertical="center"/>
    </xf>
    <xf numFmtId="0" fontId="2" fillId="0" borderId="40" xfId="3" applyFont="1" applyFill="1" applyBorder="1" applyAlignment="1">
      <alignment horizontal="center"/>
    </xf>
    <xf numFmtId="0" fontId="2" fillId="0" borderId="41" xfId="3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/>
    </xf>
    <xf numFmtId="0" fontId="3" fillId="2" borderId="14" xfId="3" applyFont="1" applyFill="1" applyBorder="1" applyAlignment="1">
      <alignment horizontal="center"/>
    </xf>
    <xf numFmtId="0" fontId="3" fillId="2" borderId="10" xfId="3" applyFont="1" applyFill="1" applyBorder="1" applyAlignment="1">
      <alignment horizontal="center"/>
    </xf>
    <xf numFmtId="0" fontId="2" fillId="0" borderId="16" xfId="3" applyFont="1" applyFill="1" applyBorder="1" applyAlignment="1">
      <alignment horizontal="center"/>
    </xf>
    <xf numFmtId="0" fontId="2" fillId="0" borderId="17" xfId="3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164" fontId="2" fillId="0" borderId="36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6" xfId="3" applyFont="1" applyBorder="1" applyAlignment="1">
      <alignment horizontal="center"/>
    </xf>
    <xf numFmtId="0" fontId="2" fillId="0" borderId="42" xfId="3" applyFont="1" applyFill="1" applyBorder="1" applyAlignment="1">
      <alignment horizontal="center"/>
    </xf>
    <xf numFmtId="0" fontId="2" fillId="0" borderId="32" xfId="3" applyFont="1" applyFill="1" applyBorder="1" applyAlignment="1">
      <alignment horizontal="center"/>
    </xf>
    <xf numFmtId="0" fontId="2" fillId="0" borderId="45" xfId="3" applyFont="1" applyFill="1" applyBorder="1" applyAlignment="1">
      <alignment horizontal="center"/>
    </xf>
    <xf numFmtId="0" fontId="2" fillId="0" borderId="15" xfId="3" applyFont="1" applyFill="1" applyBorder="1" applyAlignment="1"/>
    <xf numFmtId="0" fontId="2" fillId="0" borderId="0" xfId="3" applyFont="1" applyFill="1" applyBorder="1" applyAlignment="1"/>
    <xf numFmtId="164" fontId="2" fillId="0" borderId="36" xfId="3" applyNumberFormat="1" applyFont="1" applyFill="1" applyBorder="1" applyAlignment="1">
      <alignment horizontal="center"/>
    </xf>
    <xf numFmtId="9" fontId="2" fillId="0" borderId="36" xfId="3" applyNumberFormat="1" applyFont="1" applyFill="1" applyBorder="1" applyAlignment="1">
      <alignment horizontal="center"/>
    </xf>
    <xf numFmtId="0" fontId="3" fillId="0" borderId="40" xfId="3" applyFont="1" applyFill="1" applyBorder="1" applyAlignment="1">
      <alignment horizontal="center"/>
    </xf>
    <xf numFmtId="0" fontId="3" fillId="0" borderId="42" xfId="3" applyFont="1" applyFill="1" applyBorder="1" applyAlignment="1">
      <alignment horizontal="center"/>
    </xf>
    <xf numFmtId="0" fontId="3" fillId="0" borderId="41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/>
    </xf>
    <xf numFmtId="167" fontId="2" fillId="0" borderId="16" xfId="3" applyNumberFormat="1" applyFont="1" applyFill="1" applyBorder="1" applyAlignment="1">
      <alignment horizontal="center"/>
    </xf>
    <xf numFmtId="0" fontId="2" fillId="0" borderId="18" xfId="3" applyFont="1" applyFill="1" applyBorder="1" applyAlignment="1">
      <alignment horizontal="center"/>
    </xf>
    <xf numFmtId="0" fontId="3" fillId="0" borderId="36" xfId="3" applyFont="1" applyFill="1" applyBorder="1" applyAlignment="1">
      <alignment horizontal="center"/>
    </xf>
    <xf numFmtId="0" fontId="3" fillId="0" borderId="38" xfId="3" applyFont="1" applyFill="1" applyBorder="1" applyAlignment="1">
      <alignment horizontal="center"/>
    </xf>
    <xf numFmtId="0" fontId="3" fillId="0" borderId="37" xfId="3" applyFont="1" applyFill="1" applyBorder="1" applyAlignment="1">
      <alignment horizontal="center"/>
    </xf>
    <xf numFmtId="0" fontId="3" fillId="2" borderId="10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/>
    </xf>
    <xf numFmtId="0" fontId="3" fillId="0" borderId="18" xfId="3" applyFont="1" applyFill="1" applyBorder="1" applyAlignment="1">
      <alignment horizontal="center"/>
    </xf>
    <xf numFmtId="0" fontId="3" fillId="0" borderId="17" xfId="3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7" fillId="4" borderId="0" xfId="2" applyFont="1" applyFill="1" applyAlignment="1">
      <alignment horizontal="center"/>
    </xf>
    <xf numFmtId="0" fontId="3" fillId="0" borderId="0" xfId="3" applyFont="1" applyAlignment="1">
      <alignment horizontal="center"/>
    </xf>
    <xf numFmtId="0" fontId="3" fillId="2" borderId="4" xfId="3" applyFont="1" applyFill="1" applyBorder="1" applyAlignment="1">
      <alignment horizontal="center" vertical="center"/>
    </xf>
    <xf numFmtId="0" fontId="3" fillId="2" borderId="33" xfId="3" applyFont="1" applyFill="1" applyBorder="1" applyAlignment="1">
      <alignment horizontal="center" vertical="center"/>
    </xf>
    <xf numFmtId="0" fontId="1" fillId="0" borderId="33" xfId="3" applyBorder="1" applyAlignment="1">
      <alignment horizontal="center" vertical="center"/>
    </xf>
    <xf numFmtId="0" fontId="1" fillId="0" borderId="34" xfId="3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/>
    </xf>
  </cellXfs>
  <cellStyles count="6">
    <cellStyle name="Millares 2" xfId="5" xr:uid="{CBF330E8-CFC1-47DA-B227-4A41202E9A8C}"/>
    <cellStyle name="Normal" xfId="0" builtinId="0"/>
    <cellStyle name="Normal 2" xfId="3" xr:uid="{4039EF60-E2AF-4FE2-A118-D9BF94BB9AC1}"/>
    <cellStyle name="Normal_CALIFICACION" xfId="2" xr:uid="{FF295D67-31A6-4AA8-BD52-4B4586B44798}"/>
    <cellStyle name="Porcentaje" xfId="1" builtinId="5"/>
    <cellStyle name="Porcentaje 2" xfId="4" xr:uid="{741A8142-567B-420C-BF0D-95E806AE3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tabSelected="1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A23" sqref="A23"/>
    </sheetView>
  </sheetViews>
  <sheetFormatPr baseColWidth="10" defaultColWidth="10.7109375" defaultRowHeight="12.75" x14ac:dyDescent="0.2"/>
  <cols>
    <col min="1" max="1" width="77.85546875" customWidth="1"/>
  </cols>
  <sheetData>
    <row r="1" spans="1:25" ht="14.25" customHeight="1" thickBot="1" x14ac:dyDescent="0.25">
      <c r="B1" s="55" t="s">
        <v>32</v>
      </c>
      <c r="C1" s="63"/>
      <c r="D1" s="63"/>
      <c r="E1" s="56"/>
      <c r="F1" s="57" t="s">
        <v>20</v>
      </c>
      <c r="G1" s="58"/>
      <c r="H1" s="57" t="s">
        <v>25</v>
      </c>
      <c r="I1" s="58"/>
      <c r="J1" s="57" t="s">
        <v>24</v>
      </c>
      <c r="K1" s="58"/>
      <c r="L1" s="55" t="s">
        <v>21</v>
      </c>
      <c r="M1" s="63"/>
      <c r="N1" s="63"/>
      <c r="O1" s="56"/>
      <c r="P1" s="64" t="s">
        <v>17</v>
      </c>
      <c r="Q1" s="65"/>
      <c r="R1" s="65"/>
      <c r="S1" s="66"/>
      <c r="T1" s="67" t="s">
        <v>26</v>
      </c>
      <c r="U1" s="68"/>
      <c r="V1" s="68"/>
      <c r="W1" s="68"/>
      <c r="X1" s="68"/>
      <c r="Y1" s="69"/>
    </row>
    <row r="2" spans="1:25" ht="36" customHeight="1" thickBot="1" x14ac:dyDescent="0.3">
      <c r="A2" s="5" t="s">
        <v>8</v>
      </c>
      <c r="B2" s="55" t="s">
        <v>30</v>
      </c>
      <c r="C2" s="56"/>
      <c r="D2" s="55" t="s">
        <v>31</v>
      </c>
      <c r="E2" s="56"/>
      <c r="F2" s="59" t="s">
        <v>20</v>
      </c>
      <c r="G2" s="60"/>
      <c r="H2" s="59" t="str">
        <f>+H1</f>
        <v>ENTELGY COLOMBIA SAS</v>
      </c>
      <c r="I2" s="60"/>
      <c r="J2" s="59" t="str">
        <f>+J1</f>
        <v>AYESA ADVANCED TECHNOLOGIES S.A.</v>
      </c>
      <c r="K2" s="60"/>
      <c r="L2" s="55" t="s">
        <v>23</v>
      </c>
      <c r="M2" s="56"/>
      <c r="N2" s="55" t="s">
        <v>22</v>
      </c>
      <c r="O2" s="56"/>
      <c r="P2" s="55" t="s">
        <v>18</v>
      </c>
      <c r="Q2" s="56"/>
      <c r="R2" s="55" t="s">
        <v>19</v>
      </c>
      <c r="S2" s="56"/>
      <c r="T2" s="70" t="s">
        <v>27</v>
      </c>
      <c r="U2" s="71"/>
      <c r="V2" s="70" t="s">
        <v>28</v>
      </c>
      <c r="W2" s="71"/>
      <c r="X2" s="72" t="s">
        <v>29</v>
      </c>
      <c r="Y2" s="71"/>
    </row>
    <row r="3" spans="1:25" ht="14.25" customHeight="1" thickBot="1" x14ac:dyDescent="0.3">
      <c r="A3" s="5"/>
      <c r="B3" s="73" t="s">
        <v>7</v>
      </c>
      <c r="C3" s="73"/>
      <c r="D3" s="75" t="s">
        <v>7</v>
      </c>
      <c r="E3" s="73"/>
      <c r="F3" s="76" t="s">
        <v>7</v>
      </c>
      <c r="G3" s="77"/>
      <c r="H3" s="76" t="s">
        <v>7</v>
      </c>
      <c r="I3" s="77"/>
      <c r="J3" s="76" t="s">
        <v>7</v>
      </c>
      <c r="K3" s="77"/>
      <c r="L3" s="73" t="s">
        <v>7</v>
      </c>
      <c r="M3" s="73"/>
      <c r="N3" s="73" t="s">
        <v>7</v>
      </c>
      <c r="O3" s="73"/>
      <c r="P3" s="73" t="s">
        <v>7</v>
      </c>
      <c r="Q3" s="73"/>
      <c r="R3" s="73" t="s">
        <v>7</v>
      </c>
      <c r="S3" s="73"/>
      <c r="T3" s="74" t="s">
        <v>7</v>
      </c>
      <c r="U3" s="61"/>
      <c r="V3" s="61" t="s">
        <v>7</v>
      </c>
      <c r="W3" s="61"/>
      <c r="X3" s="61" t="s">
        <v>7</v>
      </c>
      <c r="Y3" s="62"/>
    </row>
    <row r="4" spans="1:25" ht="15" x14ac:dyDescent="0.25">
      <c r="A4" s="5"/>
      <c r="B4" s="3" t="s">
        <v>6</v>
      </c>
      <c r="C4" s="3" t="s">
        <v>5</v>
      </c>
      <c r="D4" s="4" t="s">
        <v>6</v>
      </c>
      <c r="E4" s="3" t="s">
        <v>5</v>
      </c>
      <c r="F4" s="20" t="s">
        <v>6</v>
      </c>
      <c r="G4" s="21" t="s">
        <v>5</v>
      </c>
      <c r="H4" s="20" t="s">
        <v>6</v>
      </c>
      <c r="I4" s="21" t="s">
        <v>5</v>
      </c>
      <c r="J4" s="20" t="s">
        <v>6</v>
      </c>
      <c r="K4" s="21" t="s">
        <v>5</v>
      </c>
      <c r="L4" s="3" t="s">
        <v>6</v>
      </c>
      <c r="M4" s="3" t="s">
        <v>5</v>
      </c>
      <c r="N4" s="3" t="s">
        <v>6</v>
      </c>
      <c r="O4" s="3" t="s">
        <v>5</v>
      </c>
      <c r="P4" s="24" t="s">
        <v>6</v>
      </c>
      <c r="Q4" s="2" t="s">
        <v>5</v>
      </c>
      <c r="R4" s="2" t="s">
        <v>6</v>
      </c>
      <c r="S4" s="25" t="s">
        <v>5</v>
      </c>
      <c r="T4" s="24" t="s">
        <v>6</v>
      </c>
      <c r="U4" s="2" t="s">
        <v>5</v>
      </c>
      <c r="V4" s="2" t="s">
        <v>6</v>
      </c>
      <c r="W4" s="2" t="s">
        <v>5</v>
      </c>
      <c r="X4" s="2" t="s">
        <v>6</v>
      </c>
      <c r="Y4" s="25" t="s">
        <v>5</v>
      </c>
    </row>
    <row r="5" spans="1:25" ht="13.5" x14ac:dyDescent="0.2">
      <c r="A5" s="6" t="s">
        <v>14</v>
      </c>
      <c r="B5" s="10" t="s">
        <v>0</v>
      </c>
      <c r="C5" s="12"/>
      <c r="D5" s="19" t="s">
        <v>0</v>
      </c>
      <c r="E5" s="12"/>
      <c r="F5" s="10" t="s">
        <v>0</v>
      </c>
      <c r="G5" s="12"/>
      <c r="H5" s="10"/>
      <c r="I5" s="22" t="s">
        <v>0</v>
      </c>
      <c r="J5" s="10" t="s">
        <v>0</v>
      </c>
      <c r="K5" s="23"/>
      <c r="L5" s="10" t="s">
        <v>0</v>
      </c>
      <c r="M5" s="11"/>
      <c r="N5" s="16" t="s">
        <v>0</v>
      </c>
      <c r="O5" s="12"/>
      <c r="P5" s="10" t="s">
        <v>0</v>
      </c>
      <c r="Q5" s="11"/>
      <c r="R5" s="26" t="s">
        <v>0</v>
      </c>
      <c r="S5" s="11"/>
      <c r="T5" s="10" t="s">
        <v>0</v>
      </c>
      <c r="U5" s="11"/>
      <c r="V5" s="16" t="s">
        <v>0</v>
      </c>
      <c r="W5" s="11"/>
      <c r="X5" s="16" t="s">
        <v>0</v>
      </c>
      <c r="Y5" s="12"/>
    </row>
    <row r="6" spans="1:25" ht="27" x14ac:dyDescent="0.2">
      <c r="A6" s="6" t="s">
        <v>15</v>
      </c>
      <c r="B6" s="10" t="s">
        <v>0</v>
      </c>
      <c r="C6" s="12"/>
      <c r="D6" s="19" t="s">
        <v>0</v>
      </c>
      <c r="E6" s="12"/>
      <c r="F6" s="10" t="s">
        <v>0</v>
      </c>
      <c r="G6" s="12"/>
      <c r="H6" s="10" t="s">
        <v>0</v>
      </c>
      <c r="I6" s="12"/>
      <c r="J6" s="10" t="s">
        <v>0</v>
      </c>
      <c r="K6" s="8"/>
      <c r="L6" s="10" t="s">
        <v>0</v>
      </c>
      <c r="M6" s="11"/>
      <c r="N6" s="16" t="s">
        <v>0</v>
      </c>
      <c r="O6" s="12"/>
      <c r="P6" s="10" t="s">
        <v>0</v>
      </c>
      <c r="Q6" s="11"/>
      <c r="R6" s="10" t="s">
        <v>0</v>
      </c>
      <c r="S6" s="11"/>
      <c r="T6" s="10" t="s">
        <v>0</v>
      </c>
      <c r="U6" s="11"/>
      <c r="V6" s="16" t="s">
        <v>0</v>
      </c>
      <c r="W6" s="11"/>
      <c r="X6" s="16" t="s">
        <v>0</v>
      </c>
      <c r="Y6" s="12"/>
    </row>
    <row r="7" spans="1:25" ht="13.5" x14ac:dyDescent="0.2">
      <c r="A7" s="6" t="s">
        <v>33</v>
      </c>
      <c r="B7" s="10" t="s">
        <v>0</v>
      </c>
      <c r="C7" s="12"/>
      <c r="D7" s="19" t="s">
        <v>0</v>
      </c>
      <c r="E7" s="12"/>
      <c r="F7" s="10" t="s">
        <v>0</v>
      </c>
      <c r="G7" s="12"/>
      <c r="H7" s="10" t="s">
        <v>0</v>
      </c>
      <c r="I7" s="12"/>
      <c r="J7" s="10" t="s">
        <v>0</v>
      </c>
      <c r="K7" s="8"/>
      <c r="L7" s="10" t="s">
        <v>0</v>
      </c>
      <c r="M7" s="11"/>
      <c r="N7" s="16" t="s">
        <v>0</v>
      </c>
      <c r="O7" s="12"/>
      <c r="P7" s="10" t="s">
        <v>0</v>
      </c>
      <c r="Q7" s="11"/>
      <c r="R7" s="10" t="s">
        <v>0</v>
      </c>
      <c r="S7" s="11"/>
      <c r="T7" s="10" t="s">
        <v>0</v>
      </c>
      <c r="U7" s="11"/>
      <c r="V7" s="16" t="s">
        <v>0</v>
      </c>
      <c r="W7" s="11"/>
      <c r="X7" s="16" t="s">
        <v>0</v>
      </c>
      <c r="Y7" s="22"/>
    </row>
    <row r="8" spans="1:25" ht="13.5" x14ac:dyDescent="0.2">
      <c r="A8" s="6" t="s">
        <v>4</v>
      </c>
      <c r="B8" s="10" t="s">
        <v>0</v>
      </c>
      <c r="C8" s="12"/>
      <c r="D8" s="19" t="s">
        <v>0</v>
      </c>
      <c r="E8" s="12"/>
      <c r="F8" s="10" t="s">
        <v>0</v>
      </c>
      <c r="G8" s="12"/>
      <c r="H8" s="10" t="s">
        <v>0</v>
      </c>
      <c r="I8" s="12"/>
      <c r="J8" s="10" t="s">
        <v>3</v>
      </c>
      <c r="K8" s="8"/>
      <c r="L8" s="10" t="s">
        <v>0</v>
      </c>
      <c r="M8" s="11"/>
      <c r="N8" s="16" t="s">
        <v>0</v>
      </c>
      <c r="O8" s="12"/>
      <c r="P8" s="13" t="s">
        <v>0</v>
      </c>
      <c r="Q8" s="16"/>
      <c r="R8" s="13" t="s">
        <v>0</v>
      </c>
      <c r="S8" s="16"/>
      <c r="T8" s="10" t="s">
        <v>0</v>
      </c>
      <c r="U8" s="11"/>
      <c r="V8" s="16" t="s">
        <v>0</v>
      </c>
      <c r="W8" s="16"/>
      <c r="X8" s="11" t="s">
        <v>0</v>
      </c>
      <c r="Y8" s="22"/>
    </row>
    <row r="9" spans="1:25" ht="27" x14ac:dyDescent="0.2">
      <c r="A9" s="7" t="s">
        <v>16</v>
      </c>
      <c r="B9" s="10" t="s">
        <v>0</v>
      </c>
      <c r="C9" s="12"/>
      <c r="D9" s="19" t="s">
        <v>0</v>
      </c>
      <c r="E9" s="12"/>
      <c r="F9" s="10" t="s">
        <v>0</v>
      </c>
      <c r="G9" s="12"/>
      <c r="H9" s="10" t="s">
        <v>0</v>
      </c>
      <c r="I9" s="22"/>
      <c r="J9" s="10" t="s">
        <v>0</v>
      </c>
      <c r="K9" s="8"/>
      <c r="L9" s="10" t="s">
        <v>0</v>
      </c>
      <c r="M9" s="11"/>
      <c r="N9" s="16" t="s">
        <v>0</v>
      </c>
      <c r="O9" s="12"/>
      <c r="P9" s="10" t="s">
        <v>0</v>
      </c>
      <c r="Q9" s="11"/>
      <c r="R9" s="16" t="s">
        <v>0</v>
      </c>
      <c r="S9" s="22"/>
      <c r="T9" s="26" t="s">
        <v>0</v>
      </c>
      <c r="U9" s="11"/>
      <c r="V9" s="16" t="s">
        <v>0</v>
      </c>
      <c r="W9" s="11"/>
      <c r="X9" s="16" t="s">
        <v>0</v>
      </c>
      <c r="Y9" s="12"/>
    </row>
    <row r="10" spans="1:25" ht="13.5" x14ac:dyDescent="0.2">
      <c r="A10" s="7" t="s">
        <v>33</v>
      </c>
      <c r="B10" s="10" t="s">
        <v>0</v>
      </c>
      <c r="C10" s="12"/>
      <c r="D10" s="19" t="s">
        <v>0</v>
      </c>
      <c r="E10" s="12"/>
      <c r="F10" s="10"/>
      <c r="G10" s="12"/>
      <c r="H10" s="10" t="s">
        <v>0</v>
      </c>
      <c r="I10" s="12"/>
      <c r="J10" s="10" t="s">
        <v>0</v>
      </c>
      <c r="K10" s="8"/>
      <c r="L10" s="10" t="s">
        <v>0</v>
      </c>
      <c r="M10" s="11"/>
      <c r="N10" s="16" t="s">
        <v>0</v>
      </c>
      <c r="O10" s="12"/>
      <c r="P10" s="10" t="s">
        <v>0</v>
      </c>
      <c r="Q10" s="11"/>
      <c r="R10" s="16" t="s">
        <v>0</v>
      </c>
      <c r="S10" s="22"/>
      <c r="T10" s="26" t="s">
        <v>0</v>
      </c>
      <c r="U10" s="11"/>
      <c r="V10" s="16" t="s">
        <v>0</v>
      </c>
      <c r="W10" s="11"/>
      <c r="X10" s="16" t="s">
        <v>0</v>
      </c>
      <c r="Y10" s="12"/>
    </row>
    <row r="11" spans="1:25" ht="13.5" x14ac:dyDescent="0.2">
      <c r="A11" s="6" t="s">
        <v>34</v>
      </c>
      <c r="B11" s="10" t="s">
        <v>0</v>
      </c>
      <c r="C11" s="12"/>
      <c r="D11" s="19" t="s">
        <v>0</v>
      </c>
      <c r="E11" s="12"/>
      <c r="F11" s="10" t="s">
        <v>0</v>
      </c>
      <c r="G11" s="22"/>
      <c r="H11" s="10" t="s">
        <v>0</v>
      </c>
      <c r="I11" s="22"/>
      <c r="J11" s="10" t="s">
        <v>0</v>
      </c>
      <c r="K11" s="23"/>
      <c r="L11" s="10" t="s">
        <v>0</v>
      </c>
      <c r="M11" s="11"/>
      <c r="N11" s="16" t="s">
        <v>0</v>
      </c>
      <c r="O11" s="12"/>
      <c r="P11" s="10" t="s">
        <v>0</v>
      </c>
      <c r="Q11" s="11"/>
      <c r="R11" s="16" t="s">
        <v>0</v>
      </c>
      <c r="S11" s="12"/>
      <c r="T11" s="10" t="s">
        <v>0</v>
      </c>
      <c r="U11" s="16"/>
      <c r="V11" s="16" t="s">
        <v>0</v>
      </c>
      <c r="W11" s="16"/>
      <c r="X11" s="16" t="s">
        <v>0</v>
      </c>
      <c r="Y11" s="22"/>
    </row>
    <row r="12" spans="1:25" ht="27" x14ac:dyDescent="0.2">
      <c r="A12" s="6" t="s">
        <v>2</v>
      </c>
      <c r="B12" s="10" t="s">
        <v>0</v>
      </c>
      <c r="C12" s="12"/>
      <c r="D12" s="19" t="s">
        <v>0</v>
      </c>
      <c r="E12" s="12"/>
      <c r="F12" s="10" t="s">
        <v>0</v>
      </c>
      <c r="G12" s="22"/>
      <c r="H12" s="10" t="s">
        <v>0</v>
      </c>
      <c r="I12" s="22"/>
      <c r="J12" s="10" t="s">
        <v>0</v>
      </c>
      <c r="K12" s="23"/>
      <c r="L12" s="10" t="s">
        <v>0</v>
      </c>
      <c r="M12" s="11"/>
      <c r="N12" s="16"/>
      <c r="O12" s="12"/>
      <c r="P12" s="10" t="s">
        <v>0</v>
      </c>
      <c r="Q12" s="16"/>
      <c r="R12" s="16" t="s">
        <v>0</v>
      </c>
      <c r="S12" s="12"/>
      <c r="T12" s="10" t="s">
        <v>0</v>
      </c>
      <c r="U12" s="16"/>
      <c r="V12" s="16" t="s">
        <v>0</v>
      </c>
      <c r="W12" s="16"/>
      <c r="X12" s="16" t="s">
        <v>0</v>
      </c>
      <c r="Y12" s="22"/>
    </row>
    <row r="13" spans="1:25" ht="13.5" x14ac:dyDescent="0.2">
      <c r="A13" s="6" t="s">
        <v>35</v>
      </c>
      <c r="B13" s="10" t="s">
        <v>0</v>
      </c>
      <c r="C13" s="12"/>
      <c r="D13" s="19" t="s">
        <v>0</v>
      </c>
      <c r="E13" s="12"/>
      <c r="F13" s="10" t="s">
        <v>0</v>
      </c>
      <c r="G13" s="12"/>
      <c r="H13" s="10" t="s">
        <v>0</v>
      </c>
      <c r="I13" s="12"/>
      <c r="J13" s="10" t="s">
        <v>0</v>
      </c>
      <c r="K13" s="8"/>
      <c r="L13" s="10" t="s">
        <v>0</v>
      </c>
      <c r="M13" s="11"/>
      <c r="N13" s="16" t="s">
        <v>0</v>
      </c>
      <c r="O13" s="12"/>
      <c r="P13" s="10" t="s">
        <v>0</v>
      </c>
      <c r="Q13" s="16"/>
      <c r="R13" s="16" t="s">
        <v>0</v>
      </c>
      <c r="S13" s="22"/>
      <c r="T13" s="10" t="s">
        <v>0</v>
      </c>
      <c r="U13" s="11"/>
      <c r="V13" s="16" t="s">
        <v>0</v>
      </c>
      <c r="W13" s="16"/>
      <c r="X13" s="16" t="s">
        <v>0</v>
      </c>
      <c r="Y13" s="12"/>
    </row>
    <row r="14" spans="1:25" ht="27" x14ac:dyDescent="0.2">
      <c r="A14" s="6" t="s">
        <v>36</v>
      </c>
      <c r="B14" s="10" t="s">
        <v>0</v>
      </c>
      <c r="C14" s="12"/>
      <c r="D14" s="19" t="s">
        <v>0</v>
      </c>
      <c r="E14" s="12"/>
      <c r="F14" s="10" t="s">
        <v>0</v>
      </c>
      <c r="G14" s="12"/>
      <c r="H14" s="10" t="s">
        <v>0</v>
      </c>
      <c r="I14" s="12"/>
      <c r="J14" s="10" t="s">
        <v>0</v>
      </c>
      <c r="K14" s="8"/>
      <c r="L14" s="10" t="s">
        <v>0</v>
      </c>
      <c r="M14" s="11"/>
      <c r="N14" s="16" t="s">
        <v>0</v>
      </c>
      <c r="O14" s="12"/>
      <c r="P14" s="10" t="s">
        <v>0</v>
      </c>
      <c r="Q14" s="16"/>
      <c r="R14" s="16" t="s">
        <v>0</v>
      </c>
      <c r="S14" s="22"/>
      <c r="T14" s="10" t="s">
        <v>0</v>
      </c>
      <c r="U14" s="11"/>
      <c r="V14" s="16" t="s">
        <v>0</v>
      </c>
      <c r="W14" s="11"/>
      <c r="X14" s="16" t="s">
        <v>0</v>
      </c>
      <c r="Y14" s="12"/>
    </row>
    <row r="15" spans="1:25" ht="14.25" thickBot="1" x14ac:dyDescent="0.25">
      <c r="A15" s="6" t="s">
        <v>1</v>
      </c>
      <c r="B15" s="18" t="s">
        <v>0</v>
      </c>
      <c r="C15" s="15"/>
      <c r="D15" s="28" t="s">
        <v>0</v>
      </c>
      <c r="E15" s="15"/>
      <c r="F15" s="18" t="s">
        <v>0</v>
      </c>
      <c r="G15" s="15"/>
      <c r="H15" s="18" t="s">
        <v>0</v>
      </c>
      <c r="I15" s="15"/>
      <c r="J15" s="18" t="s">
        <v>0</v>
      </c>
      <c r="K15" s="9"/>
      <c r="L15" s="18" t="s">
        <v>0</v>
      </c>
      <c r="M15" s="14"/>
      <c r="N15" s="17" t="s">
        <v>0</v>
      </c>
      <c r="O15" s="15"/>
      <c r="P15" s="18" t="s">
        <v>0</v>
      </c>
      <c r="Q15" s="14"/>
      <c r="R15" s="17" t="s">
        <v>0</v>
      </c>
      <c r="S15" s="15"/>
      <c r="T15" s="18" t="s">
        <v>0</v>
      </c>
      <c r="U15" s="14"/>
      <c r="V15" s="17" t="s">
        <v>0</v>
      </c>
      <c r="W15" s="17"/>
      <c r="X15" s="17" t="s">
        <v>0</v>
      </c>
      <c r="Y15" s="15"/>
    </row>
    <row r="16" spans="1:25" x14ac:dyDescent="0.2">
      <c r="G16" s="27"/>
      <c r="I16" s="27"/>
      <c r="J16" s="1"/>
      <c r="V16" s="1"/>
      <c r="X16" s="1"/>
    </row>
  </sheetData>
  <mergeCells count="31">
    <mergeCell ref="P3:Q3"/>
    <mergeCell ref="R3:S3"/>
    <mergeCell ref="T3:U3"/>
    <mergeCell ref="V3:W3"/>
    <mergeCell ref="B3:C3"/>
    <mergeCell ref="D3:E3"/>
    <mergeCell ref="F3:G3"/>
    <mergeCell ref="J3:K3"/>
    <mergeCell ref="L3:M3"/>
    <mergeCell ref="H3:I3"/>
    <mergeCell ref="X3:Y3"/>
    <mergeCell ref="N2:O2"/>
    <mergeCell ref="B1:E1"/>
    <mergeCell ref="L1:O1"/>
    <mergeCell ref="P1:S1"/>
    <mergeCell ref="T1:Y1"/>
    <mergeCell ref="P2:Q2"/>
    <mergeCell ref="R2:S2"/>
    <mergeCell ref="T2:U2"/>
    <mergeCell ref="V2:W2"/>
    <mergeCell ref="X2:Y2"/>
    <mergeCell ref="B2:C2"/>
    <mergeCell ref="D2:E2"/>
    <mergeCell ref="F2:G2"/>
    <mergeCell ref="J2:K2"/>
    <mergeCell ref="N3:O3"/>
    <mergeCell ref="L2:M2"/>
    <mergeCell ref="F1:G1"/>
    <mergeCell ref="J1:K1"/>
    <mergeCell ref="H1:I1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F9DC-6948-4B01-A213-0EF0DC4B2334}">
  <sheetPr>
    <pageSetUpPr fitToPage="1"/>
  </sheetPr>
  <dimension ref="A1:AK82"/>
  <sheetViews>
    <sheetView topLeftCell="A7" workbookViewId="0">
      <pane xSplit="1" ySplit="7" topLeftCell="B21" activePane="bottomRight" state="frozen"/>
      <selection activeCell="A7" sqref="A7"/>
      <selection pane="topRight" activeCell="B7" sqref="B7"/>
      <selection pane="bottomLeft" activeCell="A13" sqref="A13"/>
      <selection pane="bottomRight" activeCell="A32" sqref="A32"/>
    </sheetView>
  </sheetViews>
  <sheetFormatPr baseColWidth="10" defaultColWidth="10.7109375" defaultRowHeight="12.75" x14ac:dyDescent="0.2"/>
  <cols>
    <col min="1" max="1" width="85.42578125" customWidth="1"/>
    <col min="2" max="7" width="8.28515625" customWidth="1"/>
    <col min="8" max="8" width="6.7109375" customWidth="1"/>
    <col min="9" max="9" width="5.85546875" customWidth="1"/>
    <col min="10" max="19" width="8.28515625" customWidth="1"/>
    <col min="20" max="20" width="10.28515625" customWidth="1"/>
    <col min="21" max="23" width="8.28515625" customWidth="1"/>
    <col min="24" max="24" width="10.28515625" customWidth="1"/>
    <col min="25" max="25" width="8.28515625" customWidth="1"/>
    <col min="26" max="26" width="11.140625" customWidth="1"/>
    <col min="27" max="27" width="8.5703125" customWidth="1"/>
    <col min="28" max="28" width="8.28515625" customWidth="1"/>
    <col min="29" max="29" width="12.5703125" customWidth="1"/>
    <col min="30" max="31" width="8.28515625" customWidth="1"/>
    <col min="32" max="32" width="14.28515625" bestFit="1" customWidth="1"/>
    <col min="33" max="33" width="15.85546875" bestFit="1" customWidth="1"/>
    <col min="34" max="34" width="14.28515625" bestFit="1" customWidth="1"/>
  </cols>
  <sheetData>
    <row r="1" spans="1:37" ht="30" x14ac:dyDescent="0.4">
      <c r="A1" s="161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29"/>
      <c r="AG1" s="29"/>
      <c r="AH1" s="29"/>
      <c r="AI1" s="29"/>
      <c r="AJ1" s="29"/>
      <c r="AK1" s="29"/>
    </row>
    <row r="2" spans="1:37" ht="13.5" x14ac:dyDescent="0.2">
      <c r="A2" s="162" t="s">
        <v>38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29"/>
      <c r="AG2" s="29"/>
      <c r="AH2" s="29"/>
      <c r="AI2" s="29"/>
      <c r="AJ2" s="29"/>
      <c r="AK2" s="29"/>
    </row>
    <row r="3" spans="1:37" ht="13.5" x14ac:dyDescent="0.2">
      <c r="A3" s="162" t="s">
        <v>39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29"/>
      <c r="AG3" s="29"/>
      <c r="AH3" s="29"/>
      <c r="AI3" s="29"/>
      <c r="AJ3" s="29"/>
      <c r="AK3" s="29"/>
    </row>
    <row r="5" spans="1:37" ht="13.5" x14ac:dyDescent="0.2">
      <c r="A5" s="163" t="s">
        <v>40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29"/>
      <c r="AG5" s="29"/>
      <c r="AH5" s="29"/>
      <c r="AI5" s="29"/>
      <c r="AJ5" s="29"/>
      <c r="AK5" s="29"/>
    </row>
    <row r="6" spans="1:37" ht="13.5" x14ac:dyDescent="0.2">
      <c r="A6" s="163" t="s">
        <v>41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29"/>
      <c r="AG6" s="29"/>
      <c r="AH6" s="29"/>
      <c r="AI6" s="29"/>
      <c r="AJ6" s="29"/>
      <c r="AK6" s="29"/>
    </row>
    <row r="7" spans="1:37" ht="13.5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29"/>
      <c r="AG7" s="29"/>
      <c r="AH7" s="29"/>
      <c r="AI7" s="29"/>
      <c r="AJ7" s="29"/>
      <c r="AK7" s="29"/>
    </row>
    <row r="8" spans="1:37" ht="16.5" thickBot="1" x14ac:dyDescent="0.3">
      <c r="A8" s="31" t="s">
        <v>75</v>
      </c>
      <c r="B8" s="32"/>
      <c r="C8" s="53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53"/>
      <c r="X8" s="32"/>
      <c r="Y8" s="32"/>
      <c r="Z8" s="32"/>
      <c r="AA8" s="32"/>
      <c r="AB8" s="53"/>
      <c r="AC8" s="32"/>
      <c r="AD8" s="32"/>
      <c r="AE8" s="32"/>
      <c r="AF8" s="29"/>
      <c r="AG8" s="29"/>
      <c r="AH8" s="29"/>
      <c r="AI8" s="29"/>
      <c r="AJ8" s="29"/>
      <c r="AK8" s="29"/>
    </row>
    <row r="9" spans="1:37" ht="26.25" customHeight="1" thickBot="1" x14ac:dyDescent="0.25">
      <c r="A9" s="164" t="s">
        <v>42</v>
      </c>
      <c r="B9" s="118" t="s">
        <v>32</v>
      </c>
      <c r="C9" s="119"/>
      <c r="D9" s="119"/>
      <c r="E9" s="120"/>
      <c r="F9" s="118" t="s">
        <v>20</v>
      </c>
      <c r="G9" s="119"/>
      <c r="H9" s="119"/>
      <c r="I9" s="120"/>
      <c r="J9" s="118" t="s">
        <v>25</v>
      </c>
      <c r="K9" s="119"/>
      <c r="L9" s="119"/>
      <c r="M9" s="120"/>
      <c r="N9" s="118" t="s">
        <v>24</v>
      </c>
      <c r="O9" s="119"/>
      <c r="P9" s="119"/>
      <c r="Q9" s="120"/>
      <c r="R9" s="118" t="s">
        <v>21</v>
      </c>
      <c r="S9" s="119"/>
      <c r="T9" s="119"/>
      <c r="U9" s="120"/>
      <c r="V9" s="118" t="s">
        <v>17</v>
      </c>
      <c r="W9" s="119"/>
      <c r="X9" s="119"/>
      <c r="Y9" s="120"/>
      <c r="Z9" s="118" t="s">
        <v>26</v>
      </c>
      <c r="AA9" s="119"/>
      <c r="AB9" s="119"/>
      <c r="AC9" s="119"/>
      <c r="AD9" s="119"/>
      <c r="AE9" s="120"/>
      <c r="AF9" s="29"/>
      <c r="AG9" s="29"/>
      <c r="AH9" s="29"/>
      <c r="AI9" s="29"/>
      <c r="AJ9" s="29"/>
      <c r="AK9" s="29"/>
    </row>
    <row r="10" spans="1:37" ht="54.75" customHeight="1" thickBot="1" x14ac:dyDescent="0.25">
      <c r="A10" s="165"/>
      <c r="B10" s="118" t="s">
        <v>30</v>
      </c>
      <c r="C10" s="120"/>
      <c r="D10" s="118" t="s">
        <v>31</v>
      </c>
      <c r="E10" s="120"/>
      <c r="F10" s="118" t="s">
        <v>20</v>
      </c>
      <c r="G10" s="119"/>
      <c r="H10" s="119"/>
      <c r="I10" s="129"/>
      <c r="J10" s="118" t="s">
        <v>25</v>
      </c>
      <c r="K10" s="119"/>
      <c r="L10" s="119"/>
      <c r="M10" s="129"/>
      <c r="N10" s="118" t="s">
        <v>24</v>
      </c>
      <c r="O10" s="119"/>
      <c r="P10" s="119"/>
      <c r="Q10" s="129"/>
      <c r="R10" s="118" t="s">
        <v>23</v>
      </c>
      <c r="S10" s="120"/>
      <c r="T10" s="118" t="s">
        <v>22</v>
      </c>
      <c r="U10" s="119"/>
      <c r="V10" s="118" t="s">
        <v>18</v>
      </c>
      <c r="W10" s="120"/>
      <c r="X10" s="118" t="s">
        <v>19</v>
      </c>
      <c r="Y10" s="119"/>
      <c r="Z10" s="168" t="s">
        <v>27</v>
      </c>
      <c r="AA10" s="169"/>
      <c r="AB10" s="168" t="s">
        <v>28</v>
      </c>
      <c r="AC10" s="169"/>
      <c r="AD10" s="129" t="s">
        <v>29</v>
      </c>
      <c r="AE10" s="169"/>
      <c r="AF10" s="29"/>
      <c r="AG10" s="29"/>
      <c r="AH10" s="29"/>
      <c r="AI10" s="29"/>
      <c r="AJ10" s="29"/>
      <c r="AK10" s="29"/>
    </row>
    <row r="11" spans="1:37" ht="14.25" thickBot="1" x14ac:dyDescent="0.25">
      <c r="A11" s="166"/>
      <c r="B11" s="170" t="s">
        <v>7</v>
      </c>
      <c r="C11" s="170"/>
      <c r="D11" s="170" t="s">
        <v>7</v>
      </c>
      <c r="E11" s="170"/>
      <c r="F11" s="130" t="s">
        <v>7</v>
      </c>
      <c r="G11" s="131"/>
      <c r="H11" s="131"/>
      <c r="I11" s="132"/>
      <c r="J11" s="130" t="s">
        <v>7</v>
      </c>
      <c r="K11" s="131"/>
      <c r="L11" s="131"/>
      <c r="M11" s="132"/>
      <c r="N11" s="130" t="s">
        <v>7</v>
      </c>
      <c r="O11" s="131"/>
      <c r="P11" s="131"/>
      <c r="Q11" s="132"/>
      <c r="R11" s="130" t="s">
        <v>7</v>
      </c>
      <c r="S11" s="131"/>
      <c r="T11" s="131"/>
      <c r="U11" s="132"/>
      <c r="V11" s="130" t="s">
        <v>7</v>
      </c>
      <c r="W11" s="131"/>
      <c r="X11" s="131"/>
      <c r="Y11" s="132"/>
      <c r="Z11" s="130" t="s">
        <v>7</v>
      </c>
      <c r="AA11" s="131"/>
      <c r="AB11" s="131"/>
      <c r="AC11" s="131"/>
      <c r="AD11" s="131"/>
      <c r="AE11" s="132"/>
      <c r="AF11" s="29"/>
      <c r="AG11" s="29"/>
      <c r="AH11" s="29"/>
      <c r="AI11" s="29"/>
      <c r="AJ11" s="29"/>
      <c r="AK11" s="29"/>
    </row>
    <row r="12" spans="1:37" ht="14.25" thickBot="1" x14ac:dyDescent="0.25">
      <c r="A12" s="167"/>
      <c r="B12" s="130" t="s">
        <v>6</v>
      </c>
      <c r="C12" s="132"/>
      <c r="D12" s="130" t="s">
        <v>5</v>
      </c>
      <c r="E12" s="132"/>
      <c r="F12" s="130" t="s">
        <v>6</v>
      </c>
      <c r="G12" s="132"/>
      <c r="H12" s="130" t="s">
        <v>5</v>
      </c>
      <c r="I12" s="132"/>
      <c r="J12" s="130" t="s">
        <v>6</v>
      </c>
      <c r="K12" s="132"/>
      <c r="L12" s="130" t="s">
        <v>5</v>
      </c>
      <c r="M12" s="132"/>
      <c r="N12" s="130" t="s">
        <v>6</v>
      </c>
      <c r="O12" s="132"/>
      <c r="P12" s="130" t="s">
        <v>5</v>
      </c>
      <c r="Q12" s="132"/>
      <c r="R12" s="130" t="s">
        <v>6</v>
      </c>
      <c r="S12" s="132"/>
      <c r="T12" s="130" t="s">
        <v>5</v>
      </c>
      <c r="U12" s="132"/>
      <c r="V12" s="130" t="s">
        <v>6</v>
      </c>
      <c r="W12" s="132"/>
      <c r="X12" s="130" t="s">
        <v>5</v>
      </c>
      <c r="Y12" s="132"/>
      <c r="Z12" s="130" t="s">
        <v>6</v>
      </c>
      <c r="AA12" s="131"/>
      <c r="AB12" s="132"/>
      <c r="AC12" s="130" t="s">
        <v>5</v>
      </c>
      <c r="AD12" s="131"/>
      <c r="AE12" s="132"/>
      <c r="AF12" s="32"/>
      <c r="AG12" s="32"/>
      <c r="AH12" s="32"/>
      <c r="AI12" s="32"/>
      <c r="AJ12" s="32"/>
      <c r="AK12" s="32"/>
    </row>
    <row r="13" spans="1:37" ht="14.25" hidden="1" thickBot="1" x14ac:dyDescent="0.25">
      <c r="A13" s="149" t="s">
        <v>43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7"/>
      <c r="AF13" s="32"/>
      <c r="AG13" s="32"/>
      <c r="AH13" s="32"/>
      <c r="AI13" s="32"/>
      <c r="AJ13" s="32"/>
      <c r="AK13" s="32"/>
    </row>
    <row r="14" spans="1:37" ht="54" hidden="1" x14ac:dyDescent="0.2">
      <c r="A14" s="33" t="s">
        <v>66</v>
      </c>
      <c r="B14" s="133"/>
      <c r="C14" s="134"/>
      <c r="D14" s="133"/>
      <c r="E14" s="134"/>
      <c r="F14" s="133"/>
      <c r="G14" s="134"/>
      <c r="H14" s="133"/>
      <c r="I14" s="134"/>
      <c r="J14" s="133"/>
      <c r="K14" s="134"/>
      <c r="L14" s="133"/>
      <c r="M14" s="134"/>
      <c r="N14" s="133"/>
      <c r="O14" s="134"/>
      <c r="P14" s="133"/>
      <c r="Q14" s="134"/>
      <c r="R14" s="133"/>
      <c r="S14" s="134"/>
      <c r="T14" s="133"/>
      <c r="U14" s="134"/>
      <c r="V14" s="133"/>
      <c r="W14" s="134"/>
      <c r="X14" s="133"/>
      <c r="Y14" s="134"/>
      <c r="Z14" s="133"/>
      <c r="AA14" s="153"/>
      <c r="AB14" s="134"/>
      <c r="AC14" s="158"/>
      <c r="AD14" s="159"/>
      <c r="AE14" s="160"/>
      <c r="AF14" s="32"/>
      <c r="AG14" s="32"/>
      <c r="AH14" s="32"/>
      <c r="AI14" s="32"/>
      <c r="AJ14" s="32"/>
      <c r="AK14" s="32"/>
    </row>
    <row r="15" spans="1:37" ht="27" hidden="1" x14ac:dyDescent="0.2">
      <c r="A15" s="33" t="s">
        <v>67</v>
      </c>
      <c r="B15" s="107"/>
      <c r="C15" s="95"/>
      <c r="D15" s="107"/>
      <c r="E15" s="95"/>
      <c r="F15" s="107"/>
      <c r="G15" s="95"/>
      <c r="H15" s="107"/>
      <c r="I15" s="95"/>
      <c r="J15" s="107"/>
      <c r="K15" s="95"/>
      <c r="L15" s="107"/>
      <c r="M15" s="95"/>
      <c r="N15" s="107"/>
      <c r="O15" s="95"/>
      <c r="P15" s="107"/>
      <c r="Q15" s="95"/>
      <c r="R15" s="107"/>
      <c r="S15" s="95"/>
      <c r="T15" s="107"/>
      <c r="U15" s="95"/>
      <c r="V15" s="107"/>
      <c r="W15" s="95"/>
      <c r="X15" s="107"/>
      <c r="Y15" s="95"/>
      <c r="Z15" s="107"/>
      <c r="AA15" s="94"/>
      <c r="AB15" s="95"/>
      <c r="AC15" s="154"/>
      <c r="AD15" s="155"/>
      <c r="AE15" s="156"/>
      <c r="AF15" s="32"/>
      <c r="AG15" s="32"/>
      <c r="AH15" s="32"/>
      <c r="AI15" s="32"/>
      <c r="AJ15" s="32"/>
      <c r="AK15" s="32"/>
    </row>
    <row r="16" spans="1:37" ht="67.5" hidden="1" x14ac:dyDescent="0.2">
      <c r="A16" s="33" t="s">
        <v>44</v>
      </c>
      <c r="B16" s="107"/>
      <c r="C16" s="95"/>
      <c r="D16" s="107"/>
      <c r="E16" s="95"/>
      <c r="F16" s="107"/>
      <c r="G16" s="95"/>
      <c r="H16" s="107"/>
      <c r="I16" s="95"/>
      <c r="J16" s="107"/>
      <c r="K16" s="95"/>
      <c r="L16" s="107"/>
      <c r="M16" s="95"/>
      <c r="N16" s="107"/>
      <c r="O16" s="95"/>
      <c r="P16" s="107"/>
      <c r="Q16" s="95"/>
      <c r="R16" s="107"/>
      <c r="S16" s="95"/>
      <c r="T16" s="107"/>
      <c r="U16" s="95"/>
      <c r="V16" s="107"/>
      <c r="W16" s="95"/>
      <c r="X16" s="107"/>
      <c r="Y16" s="95"/>
      <c r="Z16" s="107"/>
      <c r="AA16" s="94"/>
      <c r="AB16" s="95"/>
      <c r="AC16" s="154"/>
      <c r="AD16" s="155"/>
      <c r="AE16" s="156"/>
      <c r="AF16" s="32"/>
      <c r="AG16" s="32"/>
      <c r="AH16" s="32"/>
      <c r="AI16" s="32"/>
      <c r="AJ16" s="32"/>
      <c r="AK16" s="32"/>
    </row>
    <row r="17" spans="1:37" ht="14.25" hidden="1" thickBot="1" x14ac:dyDescent="0.25">
      <c r="A17" s="34" t="s">
        <v>1</v>
      </c>
      <c r="B17" s="127"/>
      <c r="C17" s="128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  <c r="P17" s="127"/>
      <c r="Q17" s="128"/>
      <c r="R17" s="127"/>
      <c r="S17" s="128"/>
      <c r="T17" s="127"/>
      <c r="U17" s="128"/>
      <c r="V17" s="127"/>
      <c r="W17" s="128"/>
      <c r="X17" s="127"/>
      <c r="Y17" s="128"/>
      <c r="Z17" s="127"/>
      <c r="AA17" s="139"/>
      <c r="AB17" s="128"/>
      <c r="AC17" s="146"/>
      <c r="AD17" s="147"/>
      <c r="AE17" s="148"/>
      <c r="AF17" s="32"/>
      <c r="AG17" s="32"/>
      <c r="AH17" s="32"/>
      <c r="AI17" s="32"/>
      <c r="AJ17" s="32"/>
      <c r="AK17" s="32"/>
    </row>
    <row r="18" spans="1:37" ht="14.25" thickBot="1" x14ac:dyDescent="0.25">
      <c r="A18" s="149" t="s">
        <v>45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32"/>
      <c r="AG18" s="32"/>
      <c r="AH18" s="32"/>
      <c r="AI18" s="32"/>
      <c r="AJ18" s="32"/>
      <c r="AK18" s="32"/>
    </row>
    <row r="19" spans="1:37" ht="13.5" x14ac:dyDescent="0.2">
      <c r="A19" s="35" t="s">
        <v>68</v>
      </c>
      <c r="B19" s="133" t="s">
        <v>0</v>
      </c>
      <c r="C19" s="134"/>
      <c r="D19" s="133"/>
      <c r="E19" s="134"/>
      <c r="F19" s="133" t="s">
        <v>0</v>
      </c>
      <c r="G19" s="134"/>
      <c r="H19" s="133"/>
      <c r="I19" s="134"/>
      <c r="J19" s="133" t="s">
        <v>0</v>
      </c>
      <c r="K19" s="134"/>
      <c r="L19" s="133"/>
      <c r="M19" s="134"/>
      <c r="N19" s="133" t="s">
        <v>0</v>
      </c>
      <c r="O19" s="134"/>
      <c r="P19" s="133"/>
      <c r="Q19" s="134"/>
      <c r="R19" s="133" t="s">
        <v>0</v>
      </c>
      <c r="S19" s="134"/>
      <c r="T19" s="133"/>
      <c r="U19" s="134"/>
      <c r="V19" s="133" t="s">
        <v>0</v>
      </c>
      <c r="W19" s="134"/>
      <c r="X19" s="133"/>
      <c r="Y19" s="134"/>
      <c r="Z19" s="152" t="s">
        <v>0</v>
      </c>
      <c r="AA19" s="153"/>
      <c r="AB19" s="134"/>
      <c r="AC19" s="152"/>
      <c r="AD19" s="153"/>
      <c r="AE19" s="134"/>
      <c r="AF19" s="32"/>
      <c r="AG19" s="32"/>
      <c r="AH19" s="32"/>
      <c r="AI19" s="32"/>
      <c r="AJ19" s="32"/>
      <c r="AK19" s="32"/>
    </row>
    <row r="20" spans="1:37" ht="13.5" x14ac:dyDescent="0.2">
      <c r="A20" s="35"/>
      <c r="B20" s="88">
        <f>+(B21*0.7)+(D21*0.3)</f>
        <v>976.7204999999999</v>
      </c>
      <c r="C20" s="80"/>
      <c r="D20" s="89">
        <f>+(B22*0.7)+(D22*0.3)</f>
        <v>246.52269999999999</v>
      </c>
      <c r="E20" s="83"/>
      <c r="F20" s="88">
        <f>+F21</f>
        <v>699.702</v>
      </c>
      <c r="G20" s="80"/>
      <c r="H20" s="89">
        <f>+F22</f>
        <v>145.595</v>
      </c>
      <c r="I20" s="83"/>
      <c r="J20" s="88">
        <f>+J21</f>
        <v>302.375</v>
      </c>
      <c r="K20" s="80"/>
      <c r="L20" s="89">
        <f>+J22</f>
        <v>1102.8</v>
      </c>
      <c r="M20" s="83"/>
      <c r="N20" s="79">
        <f>+N21</f>
        <v>2145.5120000000002</v>
      </c>
      <c r="O20" s="110"/>
      <c r="P20" s="114">
        <f>+N22</f>
        <v>1105.9449999999999</v>
      </c>
      <c r="Q20" s="115"/>
      <c r="R20" s="88">
        <f>+(R21*0.3)+(T21*0.7)</f>
        <v>572.9837</v>
      </c>
      <c r="S20" s="80"/>
      <c r="T20" s="89">
        <f>+(R22*0.3)+(T22*0.7)</f>
        <v>618.02049999999986</v>
      </c>
      <c r="U20" s="83"/>
      <c r="V20" s="88">
        <f>+(V21*0.7)+(X21*0.3)</f>
        <v>709.07830000000001</v>
      </c>
      <c r="W20" s="80"/>
      <c r="X20" s="89">
        <f>+(V22*0.7)+(X22*0.3)</f>
        <v>550.67619999999988</v>
      </c>
      <c r="Y20" s="83"/>
      <c r="Z20" s="79">
        <f>+(Z21*0.7)+(AB21*0.29)+(AD21*0.01)</f>
        <v>189.20929999999998</v>
      </c>
      <c r="AA20" s="80"/>
      <c r="AB20" s="80"/>
      <c r="AC20" s="81">
        <f>+(Z22*0.7)+(AB22*0.29)+(AD22*0.01)</f>
        <v>342.75200000000001</v>
      </c>
      <c r="AD20" s="82"/>
      <c r="AE20" s="83"/>
      <c r="AF20" s="32">
        <f>COUNTIF(D20:AE20,"&lt;0")</f>
        <v>0</v>
      </c>
      <c r="AG20" s="32"/>
      <c r="AH20" s="32"/>
      <c r="AI20" s="32"/>
      <c r="AJ20" s="32"/>
      <c r="AK20" s="32"/>
    </row>
    <row r="21" spans="1:37" s="29" customFormat="1" ht="13.5" x14ac:dyDescent="0.2">
      <c r="A21" s="35" t="s">
        <v>69</v>
      </c>
      <c r="B21" s="84">
        <v>1143</v>
      </c>
      <c r="C21" s="85"/>
      <c r="D21" s="84">
        <v>588.73500000000001</v>
      </c>
      <c r="E21" s="85"/>
      <c r="F21" s="111">
        <v>699.702</v>
      </c>
      <c r="G21" s="112"/>
      <c r="H21" s="112"/>
      <c r="I21" s="113"/>
      <c r="J21" s="111">
        <v>302.375</v>
      </c>
      <c r="K21" s="112"/>
      <c r="L21" s="112"/>
      <c r="M21" s="113"/>
      <c r="N21" s="84">
        <v>2145.5120000000002</v>
      </c>
      <c r="O21" s="109"/>
      <c r="P21" s="109"/>
      <c r="Q21" s="85"/>
      <c r="R21" s="84">
        <v>351.89499999999998</v>
      </c>
      <c r="S21" s="85"/>
      <c r="T21" s="84">
        <v>667.73599999999999</v>
      </c>
      <c r="U21" s="85"/>
      <c r="V21" s="84">
        <v>730.80700000000002</v>
      </c>
      <c r="W21" s="85"/>
      <c r="X21" s="84">
        <v>658.37800000000004</v>
      </c>
      <c r="Y21" s="85"/>
      <c r="Z21" s="84">
        <v>93.8</v>
      </c>
      <c r="AA21" s="85"/>
      <c r="AB21" s="84">
        <v>425.4</v>
      </c>
      <c r="AC21" s="85"/>
      <c r="AD21" s="84">
        <v>18.329999999999998</v>
      </c>
      <c r="AE21" s="85"/>
      <c r="AF21" s="32"/>
      <c r="AG21" s="32"/>
      <c r="AH21" s="32"/>
      <c r="AI21" s="32"/>
      <c r="AJ21" s="32"/>
      <c r="AK21" s="32"/>
    </row>
    <row r="22" spans="1:37" s="29" customFormat="1" ht="13.5" x14ac:dyDescent="0.2">
      <c r="A22" s="35" t="s">
        <v>70</v>
      </c>
      <c r="B22" s="84">
        <v>206.05600000000001</v>
      </c>
      <c r="C22" s="85"/>
      <c r="D22" s="84">
        <v>340.94499999999999</v>
      </c>
      <c r="E22" s="85"/>
      <c r="F22" s="111">
        <v>145.595</v>
      </c>
      <c r="G22" s="112"/>
      <c r="H22" s="112"/>
      <c r="I22" s="113"/>
      <c r="J22" s="111">
        <v>1102.8</v>
      </c>
      <c r="K22" s="112"/>
      <c r="L22" s="112"/>
      <c r="M22" s="113"/>
      <c r="N22" s="84">
        <v>1105.9449999999999</v>
      </c>
      <c r="O22" s="109"/>
      <c r="P22" s="109"/>
      <c r="Q22" s="85"/>
      <c r="R22" s="84">
        <v>16.738</v>
      </c>
      <c r="S22" s="85"/>
      <c r="T22" s="84">
        <v>875.71299999999997</v>
      </c>
      <c r="U22" s="85"/>
      <c r="V22" s="84">
        <v>427.71699999999998</v>
      </c>
      <c r="W22" s="85"/>
      <c r="X22" s="84">
        <v>837.58100000000002</v>
      </c>
      <c r="Y22" s="85"/>
      <c r="Z22" s="86">
        <v>135.6</v>
      </c>
      <c r="AA22" s="87"/>
      <c r="AB22" s="86">
        <v>846</v>
      </c>
      <c r="AC22" s="85"/>
      <c r="AD22" s="84">
        <v>249.2</v>
      </c>
      <c r="AE22" s="85"/>
      <c r="AF22" s="32"/>
      <c r="AG22" s="32"/>
      <c r="AH22" s="32"/>
      <c r="AI22" s="32"/>
      <c r="AJ22" s="32"/>
      <c r="AK22" s="32"/>
    </row>
    <row r="23" spans="1:37" s="29" customFormat="1" ht="40.5" x14ac:dyDescent="0.2">
      <c r="A23" s="35" t="s">
        <v>76</v>
      </c>
      <c r="B23" s="107" t="s">
        <v>0</v>
      </c>
      <c r="C23" s="95"/>
      <c r="D23" s="107"/>
      <c r="E23" s="95"/>
      <c r="F23" s="107" t="s">
        <v>0</v>
      </c>
      <c r="G23" s="95"/>
      <c r="H23" s="107"/>
      <c r="I23" s="95"/>
      <c r="J23" s="107" t="s">
        <v>0</v>
      </c>
      <c r="K23" s="95"/>
      <c r="L23" s="107"/>
      <c r="M23" s="95"/>
      <c r="N23" s="107" t="s">
        <v>0</v>
      </c>
      <c r="O23" s="95"/>
      <c r="P23" s="107"/>
      <c r="Q23" s="95"/>
      <c r="R23" s="107" t="s">
        <v>0</v>
      </c>
      <c r="S23" s="95"/>
      <c r="T23" s="107"/>
      <c r="U23" s="95"/>
      <c r="V23" s="107" t="s">
        <v>0</v>
      </c>
      <c r="W23" s="95"/>
      <c r="X23" s="107"/>
      <c r="Y23" s="95"/>
      <c r="Z23" s="144" t="s">
        <v>0</v>
      </c>
      <c r="AA23" s="94"/>
      <c r="AB23" s="95"/>
      <c r="AC23" s="144"/>
      <c r="AD23" s="94"/>
      <c r="AE23" s="95"/>
      <c r="AF23" s="32"/>
      <c r="AG23" s="32"/>
      <c r="AH23" s="32"/>
      <c r="AI23" s="32"/>
      <c r="AJ23" s="32"/>
      <c r="AK23" s="32"/>
    </row>
    <row r="24" spans="1:37" s="49" customFormat="1" ht="13.5" x14ac:dyDescent="0.2">
      <c r="A24" s="50"/>
      <c r="B24" s="88">
        <f>+(B25*0.7)+(D25*0.3)</f>
        <v>1905.9739</v>
      </c>
      <c r="C24" s="80"/>
      <c r="D24" s="89">
        <f>+(B26*0.7)+(D26*0.3)</f>
        <v>2206.5459999999994</v>
      </c>
      <c r="E24" s="83"/>
      <c r="F24" s="88">
        <f>+F25</f>
        <v>1181.8309999999997</v>
      </c>
      <c r="G24" s="80"/>
      <c r="H24" s="89">
        <f>+F26</f>
        <v>1027.8649999999998</v>
      </c>
      <c r="I24" s="83"/>
      <c r="J24" s="88">
        <f>+J25</f>
        <v>6872.5460000000003</v>
      </c>
      <c r="K24" s="80"/>
      <c r="L24" s="89">
        <f>+J26</f>
        <v>2421.5769999999993</v>
      </c>
      <c r="M24" s="83"/>
      <c r="N24" s="88">
        <f>+N25</f>
        <v>59722.678</v>
      </c>
      <c r="O24" s="80"/>
      <c r="P24" s="114">
        <f>+N26</f>
        <v>58862.126999999993</v>
      </c>
      <c r="Q24" s="115"/>
      <c r="R24" s="88">
        <f>+(R25*0.3)+(T25*0.7)</f>
        <v>6576.0265999999992</v>
      </c>
      <c r="S24" s="80"/>
      <c r="T24" s="89">
        <f>+(R26*0.3)+(T26*0.7)</f>
        <v>6325.0570000000007</v>
      </c>
      <c r="U24" s="83"/>
      <c r="V24" s="88">
        <f>+(V25*0.7)+(X25*0.3)</f>
        <v>1043.1271999999999</v>
      </c>
      <c r="W24" s="80"/>
      <c r="X24" s="89">
        <f>+(V26*0.7)+(X26*0.3)</f>
        <v>1239.2429999999999</v>
      </c>
      <c r="Y24" s="83"/>
      <c r="Z24" s="79">
        <f>+(Z25*0.7)+(AB25*0.29)+(AD25*0.01)</f>
        <v>2112.9799999999996</v>
      </c>
      <c r="AA24" s="80"/>
      <c r="AB24" s="80"/>
      <c r="AC24" s="81">
        <f>+(Z26*0.7)+(AB26*0.29)+(AD26*0.01)</f>
        <v>1825.1789999999999</v>
      </c>
      <c r="AD24" s="82"/>
      <c r="AE24" s="83"/>
      <c r="AF24">
        <f>AH81*0.5</f>
        <v>553.07698200000004</v>
      </c>
      <c r="AG24">
        <f>COUNTIF(B24:AE24,"&lt;AF24")</f>
        <v>0</v>
      </c>
      <c r="AH24"/>
      <c r="AI24"/>
      <c r="AJ24"/>
      <c r="AK24"/>
    </row>
    <row r="25" spans="1:37" s="49" customFormat="1" ht="13.5" x14ac:dyDescent="0.2">
      <c r="A25" s="50" t="s">
        <v>78</v>
      </c>
      <c r="B25" s="84">
        <f>6555.374-3959.131</f>
        <v>2596.2429999999999</v>
      </c>
      <c r="C25" s="85"/>
      <c r="D25" s="84">
        <f>2349.038-2053.692</f>
        <v>295.346</v>
      </c>
      <c r="E25" s="85"/>
      <c r="F25" s="84">
        <f>4055.535-2873.704</f>
        <v>1181.8309999999997</v>
      </c>
      <c r="G25" s="109"/>
      <c r="H25" s="109"/>
      <c r="I25" s="85"/>
      <c r="J25" s="84">
        <f>9908.704-3036.158</f>
        <v>6872.5460000000003</v>
      </c>
      <c r="K25" s="109"/>
      <c r="L25" s="109"/>
      <c r="M25" s="85"/>
      <c r="N25" s="84">
        <f>177340.595-117617.917</f>
        <v>59722.678</v>
      </c>
      <c r="O25" s="109"/>
      <c r="P25" s="109"/>
      <c r="Q25" s="85"/>
      <c r="R25" s="84">
        <f>11689.464-6380.996</f>
        <v>5308.4679999999998</v>
      </c>
      <c r="S25" s="85"/>
      <c r="T25" s="84">
        <f>12629.65-5510.384</f>
        <v>7119.2659999999996</v>
      </c>
      <c r="U25" s="85"/>
      <c r="V25" s="84">
        <f>1989.467-1261.794</f>
        <v>727.673</v>
      </c>
      <c r="W25" s="85"/>
      <c r="X25" s="84">
        <f>3518.589-1739.402</f>
        <v>1779.1869999999999</v>
      </c>
      <c r="Y25" s="85"/>
      <c r="Z25" s="84">
        <f>1148-328.3</f>
        <v>819.7</v>
      </c>
      <c r="AA25" s="85"/>
      <c r="AB25" s="84">
        <f>6353-1044</f>
        <v>5309</v>
      </c>
      <c r="AC25" s="85"/>
      <c r="AD25" s="84">
        <f>3322-3364</f>
        <v>-42</v>
      </c>
      <c r="AE25" s="85"/>
      <c r="AF25"/>
      <c r="AG25"/>
      <c r="AH25"/>
      <c r="AI25"/>
      <c r="AJ25"/>
      <c r="AK25"/>
    </row>
    <row r="26" spans="1:37" s="49" customFormat="1" ht="13.5" x14ac:dyDescent="0.2">
      <c r="A26" s="50" t="s">
        <v>77</v>
      </c>
      <c r="B26" s="84">
        <f>6684.486-4098.881</f>
        <v>2585.6049999999996</v>
      </c>
      <c r="C26" s="85"/>
      <c r="D26" s="84">
        <f>2852.138-1530.063</f>
        <v>1322.0749999999998</v>
      </c>
      <c r="E26" s="85"/>
      <c r="F26" s="84">
        <f>6411.985-5384.12</f>
        <v>1027.8649999999998</v>
      </c>
      <c r="G26" s="109"/>
      <c r="H26" s="109"/>
      <c r="I26" s="85"/>
      <c r="J26" s="84">
        <f>10049.961-7628.384</f>
        <v>2421.5769999999993</v>
      </c>
      <c r="K26" s="109"/>
      <c r="L26" s="109"/>
      <c r="M26" s="85"/>
      <c r="N26" s="84">
        <f>181772.933-122910.806</f>
        <v>58862.126999999993</v>
      </c>
      <c r="O26" s="109"/>
      <c r="P26" s="109"/>
      <c r="Q26" s="85"/>
      <c r="R26" s="84">
        <f>10774.869-6310.643</f>
        <v>4464.2260000000006</v>
      </c>
      <c r="S26" s="85"/>
      <c r="T26" s="84">
        <f>17713.896-10591.34</f>
        <v>7122.5560000000005</v>
      </c>
      <c r="U26" s="85"/>
      <c r="V26" s="84">
        <f>3186.334-1765.639</f>
        <v>1420.6949999999999</v>
      </c>
      <c r="W26" s="85"/>
      <c r="X26" s="84">
        <f>3014.723-2198.868</f>
        <v>815.85500000000002</v>
      </c>
      <c r="Y26" s="85"/>
      <c r="Z26" s="86">
        <f>1909.2-1041.93</f>
        <v>867.27</v>
      </c>
      <c r="AA26" s="87"/>
      <c r="AB26" s="86">
        <f>11386-7184</f>
        <v>4202</v>
      </c>
      <c r="AC26" s="85"/>
      <c r="AD26" s="84">
        <f>2749-2798</f>
        <v>-49</v>
      </c>
      <c r="AE26" s="85"/>
      <c r="AF26"/>
      <c r="AG26"/>
      <c r="AH26"/>
      <c r="AI26"/>
      <c r="AJ26"/>
      <c r="AK26"/>
    </row>
    <row r="27" spans="1:37" s="49" customFormat="1" ht="27" x14ac:dyDescent="0.2">
      <c r="A27" s="50" t="s">
        <v>71</v>
      </c>
      <c r="B27" s="100" t="s">
        <v>0</v>
      </c>
      <c r="C27" s="101"/>
      <c r="D27" s="100"/>
      <c r="E27" s="101"/>
      <c r="F27" s="100" t="s">
        <v>0</v>
      </c>
      <c r="G27" s="101"/>
      <c r="H27" s="100"/>
      <c r="I27" s="101"/>
      <c r="J27" s="100" t="s">
        <v>0</v>
      </c>
      <c r="K27" s="101"/>
      <c r="L27" s="100"/>
      <c r="M27" s="101"/>
      <c r="N27" s="100" t="s">
        <v>0</v>
      </c>
      <c r="O27" s="101"/>
      <c r="P27" s="100"/>
      <c r="Q27" s="101"/>
      <c r="R27" s="100" t="s">
        <v>0</v>
      </c>
      <c r="S27" s="101"/>
      <c r="T27" s="100"/>
      <c r="U27" s="101"/>
      <c r="V27" s="100" t="s">
        <v>0</v>
      </c>
      <c r="W27" s="101"/>
      <c r="X27" s="100"/>
      <c r="Y27" s="101"/>
      <c r="Z27" s="136" t="s">
        <v>0</v>
      </c>
      <c r="AA27" s="137"/>
      <c r="AB27" s="101"/>
      <c r="AC27" s="136"/>
      <c r="AD27" s="137"/>
      <c r="AE27" s="101"/>
      <c r="AF27"/>
      <c r="AG27"/>
      <c r="AH27"/>
      <c r="AI27"/>
      <c r="AJ27"/>
      <c r="AK27"/>
    </row>
    <row r="28" spans="1:37" s="29" customFormat="1" ht="13.5" x14ac:dyDescent="0.2">
      <c r="A28" s="35"/>
      <c r="B28" s="102">
        <f>+(B29*0.7)+(D29*0.3)</f>
        <v>0.67135167849079469</v>
      </c>
      <c r="C28" s="103"/>
      <c r="D28" s="103"/>
      <c r="E28" s="104"/>
      <c r="F28" s="102">
        <f>+F29</f>
        <v>0.56630498059963175</v>
      </c>
      <c r="G28" s="103"/>
      <c r="H28" s="103"/>
      <c r="I28" s="104"/>
      <c r="J28" s="102">
        <f>+J29</f>
        <v>0.60748407313747121</v>
      </c>
      <c r="K28" s="103"/>
      <c r="L28" s="103"/>
      <c r="M28" s="104"/>
      <c r="N28" s="102">
        <f>+N29</f>
        <v>0.60396205593993946</v>
      </c>
      <c r="O28" s="103"/>
      <c r="P28" s="103"/>
      <c r="Q28" s="104"/>
      <c r="R28" s="102">
        <f>+(R29*0.3)+(T29*0.7)</f>
        <v>0.60533325850921793</v>
      </c>
      <c r="S28" s="103"/>
      <c r="T28" s="103"/>
      <c r="U28" s="104"/>
      <c r="V28" s="102">
        <f>+(V29*0.7)+(X29*0.3)</f>
        <v>0.48632107335442937</v>
      </c>
      <c r="W28" s="103"/>
      <c r="X28" s="103"/>
      <c r="Y28" s="104"/>
      <c r="Z28" s="145">
        <f>+(Z29*0.7)+(AB29*0.29)+(AD29*0.01)</f>
        <v>0.35683033374982054</v>
      </c>
      <c r="AA28" s="94"/>
      <c r="AB28" s="94"/>
      <c r="AC28" s="94"/>
      <c r="AD28" s="94"/>
      <c r="AE28" s="95"/>
      <c r="AF28" s="32">
        <v>0.7</v>
      </c>
      <c r="AG28">
        <f>COUNTIF(B28:AE28,"&gt;AF24")</f>
        <v>0</v>
      </c>
      <c r="AH28" s="32"/>
      <c r="AI28" s="32"/>
      <c r="AJ28" s="32"/>
      <c r="AK28" s="32"/>
    </row>
    <row r="29" spans="1:37" s="29" customFormat="1" ht="13.5" x14ac:dyDescent="0.2">
      <c r="A29" s="35" t="s">
        <v>72</v>
      </c>
      <c r="B29" s="98">
        <f>3959.131/6743.094</f>
        <v>0.58713863398611965</v>
      </c>
      <c r="C29" s="99"/>
      <c r="D29" s="105">
        <f>2420.097/2788.616</f>
        <v>0.86784878233503648</v>
      </c>
      <c r="E29" s="106"/>
      <c r="F29" s="96">
        <f>3624.575/6400.394</f>
        <v>0.56630498059963175</v>
      </c>
      <c r="G29" s="108"/>
      <c r="H29" s="108"/>
      <c r="I29" s="97"/>
      <c r="J29" s="96">
        <f>7924.976/13045.57</f>
        <v>0.60748407313747121</v>
      </c>
      <c r="K29" s="108"/>
      <c r="L29" s="108"/>
      <c r="M29" s="97"/>
      <c r="N29" s="96">
        <f>132165.611/218830.984</f>
        <v>0.60396205593993946</v>
      </c>
      <c r="O29" s="108"/>
      <c r="P29" s="108"/>
      <c r="Q29" s="97"/>
      <c r="R29" s="98">
        <f>8523.391/11741.948</f>
        <v>0.72589241580698527</v>
      </c>
      <c r="S29" s="99"/>
      <c r="T29" s="105">
        <f>9695.129/17510.82</f>
        <v>0.55366504823874618</v>
      </c>
      <c r="U29" s="106"/>
      <c r="V29" s="98">
        <f>1368.133/3522.259</f>
        <v>0.38842487165197109</v>
      </c>
      <c r="W29" s="99"/>
      <c r="X29" s="105">
        <f>3775.787/5282.701</f>
        <v>0.71474554399349877</v>
      </c>
      <c r="Y29" s="106"/>
      <c r="Z29" s="96">
        <f>719/1864</f>
        <v>0.38572961373390557</v>
      </c>
      <c r="AA29" s="97"/>
      <c r="AB29" s="96">
        <f>2112/7843</f>
        <v>0.26928471248246844</v>
      </c>
      <c r="AC29" s="97"/>
      <c r="AD29" s="98">
        <f>3373/3865</f>
        <v>0.87270375161707636</v>
      </c>
      <c r="AE29" s="99"/>
      <c r="AF29" s="32"/>
      <c r="AG29" s="32"/>
      <c r="AH29" s="32"/>
      <c r="AI29" s="32"/>
      <c r="AJ29" s="32"/>
      <c r="AK29" s="32"/>
    </row>
    <row r="30" spans="1:37" s="29" customFormat="1" ht="27" x14ac:dyDescent="0.2">
      <c r="A30" s="36" t="s">
        <v>73</v>
      </c>
      <c r="B30" s="107" t="s">
        <v>0</v>
      </c>
      <c r="C30" s="95"/>
      <c r="D30" s="107"/>
      <c r="E30" s="95"/>
      <c r="F30" s="107" t="s">
        <v>0</v>
      </c>
      <c r="G30" s="95"/>
      <c r="H30" s="107"/>
      <c r="I30" s="95"/>
      <c r="J30" s="107" t="s">
        <v>0</v>
      </c>
      <c r="K30" s="95"/>
      <c r="L30" s="107"/>
      <c r="M30" s="95"/>
      <c r="N30" s="107" t="s">
        <v>0</v>
      </c>
      <c r="O30" s="95"/>
      <c r="P30" s="107"/>
      <c r="Q30" s="95"/>
      <c r="R30" s="107" t="s">
        <v>0</v>
      </c>
      <c r="S30" s="95"/>
      <c r="T30" s="107"/>
      <c r="U30" s="95"/>
      <c r="V30" s="107" t="s">
        <v>0</v>
      </c>
      <c r="W30" s="95"/>
      <c r="X30" s="107"/>
      <c r="Y30" s="95"/>
      <c r="Z30" s="90" t="s">
        <v>0</v>
      </c>
      <c r="AA30" s="91"/>
      <c r="AB30" s="92"/>
      <c r="AC30" s="93"/>
      <c r="AD30" s="94"/>
      <c r="AE30" s="95"/>
      <c r="AF30" s="32"/>
      <c r="AG30" s="32"/>
      <c r="AH30" s="32"/>
      <c r="AI30" s="32"/>
      <c r="AJ30" s="32"/>
      <c r="AK30" s="32"/>
    </row>
    <row r="31" spans="1:37" s="29" customFormat="1" ht="13.5" x14ac:dyDescent="0.2">
      <c r="A31" s="36"/>
      <c r="B31" s="88">
        <f>+(B32*0.7)+(D32*0.3)</f>
        <v>480</v>
      </c>
      <c r="C31" s="80"/>
      <c r="D31" s="89">
        <f>+(B33*0.7)+(D33*0.3)</f>
        <v>465.6</v>
      </c>
      <c r="E31" s="83"/>
      <c r="F31" s="79">
        <f>+F32</f>
        <v>441.25900000000001</v>
      </c>
      <c r="G31" s="110"/>
      <c r="H31" s="114">
        <f>+F33</f>
        <v>441.25900000000001</v>
      </c>
      <c r="I31" s="115"/>
      <c r="J31" s="79">
        <f>+J32</f>
        <v>4789</v>
      </c>
      <c r="K31" s="110"/>
      <c r="L31" s="114">
        <f>+J33</f>
        <v>4789</v>
      </c>
      <c r="M31" s="115"/>
      <c r="N31" s="79">
        <f>+N32</f>
        <v>2269.9659999999999</v>
      </c>
      <c r="O31" s="110"/>
      <c r="P31" s="114">
        <f>+N33</f>
        <v>2377.5160000000001</v>
      </c>
      <c r="Q31" s="115"/>
      <c r="R31" s="88">
        <f>+(R32*0.3)+(T32*0.7)</f>
        <v>1283.2942</v>
      </c>
      <c r="S31" s="80"/>
      <c r="T31" s="89">
        <f>+(R33*0.3)+(T33*0.7)</f>
        <v>1283.2942</v>
      </c>
      <c r="U31" s="83"/>
      <c r="V31" s="88">
        <f>+(V32*0.7)+(X32*0.3)</f>
        <v>480</v>
      </c>
      <c r="W31" s="80"/>
      <c r="X31" s="89">
        <f>+(V33*0.7)+(X33*0.3)</f>
        <v>480</v>
      </c>
      <c r="Y31" s="83"/>
      <c r="Z31" s="79">
        <f>+(Z32*0.7)+(AB32*0.29)+(AD32*0.01)</f>
        <v>221.74999999999997</v>
      </c>
      <c r="AA31" s="80"/>
      <c r="AB31" s="80"/>
      <c r="AC31" s="81">
        <f>+(Z33*0.7)+(AB33*0.29)+(AD33*0.01)</f>
        <v>221.74999999999997</v>
      </c>
      <c r="AD31" s="82"/>
      <c r="AE31" s="83"/>
      <c r="AF31" s="32"/>
      <c r="AG31" s="32"/>
      <c r="AH31" s="32"/>
      <c r="AI31" s="32"/>
      <c r="AJ31" s="32"/>
      <c r="AK31" s="32"/>
    </row>
    <row r="32" spans="1:37" s="49" customFormat="1" ht="13.5" x14ac:dyDescent="0.2">
      <c r="A32" s="50" t="s">
        <v>80</v>
      </c>
      <c r="B32" s="84">
        <v>600</v>
      </c>
      <c r="C32" s="85"/>
      <c r="D32" s="84">
        <v>200</v>
      </c>
      <c r="E32" s="85"/>
      <c r="F32" s="84">
        <v>441.25900000000001</v>
      </c>
      <c r="G32" s="109"/>
      <c r="H32" s="109"/>
      <c r="I32" s="85"/>
      <c r="J32" s="84">
        <v>4789</v>
      </c>
      <c r="K32" s="109"/>
      <c r="L32" s="109"/>
      <c r="M32" s="85"/>
      <c r="N32" s="84">
        <v>2269.9659999999999</v>
      </c>
      <c r="O32" s="109"/>
      <c r="P32" s="109"/>
      <c r="Q32" s="85"/>
      <c r="R32" s="84">
        <v>544.31399999999996</v>
      </c>
      <c r="S32" s="85"/>
      <c r="T32" s="84">
        <v>1600</v>
      </c>
      <c r="U32" s="85"/>
      <c r="V32" s="84">
        <v>600</v>
      </c>
      <c r="W32" s="85"/>
      <c r="X32" s="84">
        <v>200</v>
      </c>
      <c r="Y32" s="85"/>
      <c r="Z32" s="84">
        <v>100</v>
      </c>
      <c r="AA32" s="85"/>
      <c r="AB32" s="84">
        <v>520</v>
      </c>
      <c r="AC32" s="85"/>
      <c r="AD32" s="84">
        <v>95</v>
      </c>
      <c r="AE32" s="85"/>
      <c r="AF32"/>
      <c r="AG32"/>
      <c r="AH32"/>
      <c r="AI32"/>
      <c r="AJ32"/>
      <c r="AK32"/>
    </row>
    <row r="33" spans="1:37" s="49" customFormat="1" ht="13.5" x14ac:dyDescent="0.2">
      <c r="A33" s="50" t="s">
        <v>79</v>
      </c>
      <c r="B33" s="84">
        <v>600</v>
      </c>
      <c r="C33" s="85"/>
      <c r="D33" s="84">
        <v>152</v>
      </c>
      <c r="E33" s="85"/>
      <c r="F33" s="84">
        <v>441.25900000000001</v>
      </c>
      <c r="G33" s="109"/>
      <c r="H33" s="109"/>
      <c r="I33" s="85"/>
      <c r="J33" s="84">
        <v>4789</v>
      </c>
      <c r="K33" s="109"/>
      <c r="L33" s="109"/>
      <c r="M33" s="85"/>
      <c r="N33" s="84">
        <v>2377.5160000000001</v>
      </c>
      <c r="O33" s="109"/>
      <c r="P33" s="109"/>
      <c r="Q33" s="85"/>
      <c r="R33" s="84">
        <v>544.31399999999996</v>
      </c>
      <c r="S33" s="85"/>
      <c r="T33" s="84">
        <v>1600</v>
      </c>
      <c r="U33" s="85"/>
      <c r="V33" s="84">
        <v>600</v>
      </c>
      <c r="W33" s="85"/>
      <c r="X33" s="84">
        <v>200</v>
      </c>
      <c r="Y33" s="85"/>
      <c r="Z33" s="86">
        <f>100</f>
        <v>100</v>
      </c>
      <c r="AA33" s="87"/>
      <c r="AB33" s="86">
        <v>520</v>
      </c>
      <c r="AC33" s="85"/>
      <c r="AD33" s="84">
        <v>95</v>
      </c>
      <c r="AE33" s="85"/>
      <c r="AF33"/>
      <c r="AG33"/>
      <c r="AH33"/>
      <c r="AI33"/>
      <c r="AJ33"/>
      <c r="AK33"/>
    </row>
    <row r="34" spans="1:37" s="29" customFormat="1" ht="27" x14ac:dyDescent="0.2">
      <c r="A34" s="35" t="s">
        <v>74</v>
      </c>
      <c r="B34" s="107" t="s">
        <v>0</v>
      </c>
      <c r="C34" s="95"/>
      <c r="D34" s="107"/>
      <c r="E34" s="95"/>
      <c r="F34" s="107" t="s">
        <v>0</v>
      </c>
      <c r="G34" s="95"/>
      <c r="H34" s="107"/>
      <c r="I34" s="95"/>
      <c r="J34" s="107" t="s">
        <v>0</v>
      </c>
      <c r="K34" s="95"/>
      <c r="L34" s="107"/>
      <c r="M34" s="95"/>
      <c r="N34" s="107" t="s">
        <v>0</v>
      </c>
      <c r="O34" s="95"/>
      <c r="P34" s="107"/>
      <c r="Q34" s="95"/>
      <c r="R34" s="107" t="s">
        <v>0</v>
      </c>
      <c r="S34" s="95"/>
      <c r="T34" s="107"/>
      <c r="U34" s="95"/>
      <c r="V34" s="107" t="s">
        <v>0</v>
      </c>
      <c r="W34" s="95"/>
      <c r="X34" s="107"/>
      <c r="Y34" s="95"/>
      <c r="Z34" s="107" t="s">
        <v>0</v>
      </c>
      <c r="AA34" s="94"/>
      <c r="AB34" s="116"/>
      <c r="AC34" s="93"/>
      <c r="AD34" s="94"/>
      <c r="AE34" s="95"/>
      <c r="AF34" s="32"/>
      <c r="AG34" s="32"/>
      <c r="AH34" s="32"/>
      <c r="AI34" s="32"/>
      <c r="AJ34" s="32"/>
      <c r="AK34" s="32"/>
    </row>
    <row r="35" spans="1:37" s="29" customFormat="1" ht="13.5" x14ac:dyDescent="0.2">
      <c r="A35" s="35"/>
      <c r="B35" s="88">
        <f>+(B36*0.7)+(D36*0.3)</f>
        <v>11571.294699999999</v>
      </c>
      <c r="C35" s="80"/>
      <c r="D35" s="89">
        <f>+(B37*0.7)+(D37*0.3)</f>
        <v>4719.2251999999989</v>
      </c>
      <c r="E35" s="83"/>
      <c r="F35" s="88">
        <f>+F36</f>
        <v>5560.4440000000004</v>
      </c>
      <c r="G35" s="80"/>
      <c r="H35" s="89">
        <f>+F37</f>
        <v>5700.1040000000003</v>
      </c>
      <c r="I35" s="83"/>
      <c r="J35" s="88">
        <f>+J36</f>
        <v>14970.156000000001</v>
      </c>
      <c r="K35" s="80"/>
      <c r="L35" s="89">
        <f>+J37</f>
        <v>15122.874</v>
      </c>
      <c r="M35" s="83"/>
      <c r="N35" s="79">
        <f>+N36</f>
        <v>369791.73700000002</v>
      </c>
      <c r="O35" s="110"/>
      <c r="P35" s="114">
        <f>+N37</f>
        <v>298752.098</v>
      </c>
      <c r="Q35" s="115"/>
      <c r="R35" s="88">
        <f>+(R36*0.3)+(T36*0.7)</f>
        <v>23646.386299999998</v>
      </c>
      <c r="S35" s="80"/>
      <c r="T35" s="89">
        <f>+(R37*0.3)+(T37*0.7)</f>
        <v>19174.7382</v>
      </c>
      <c r="U35" s="83"/>
      <c r="V35" s="88">
        <f>+(V36*0.7)+(X36*0.3)</f>
        <v>10409.944999999998</v>
      </c>
      <c r="W35" s="80"/>
      <c r="X35" s="89">
        <f>+(V37*0.7)+(X37*0.3)</f>
        <v>5740.8760999999995</v>
      </c>
      <c r="Y35" s="83"/>
      <c r="Z35" s="79">
        <f>+(Z36*0.7)+(AB36*0.29)+(AD36*0.01)</f>
        <v>5815.8329999999996</v>
      </c>
      <c r="AA35" s="80"/>
      <c r="AB35" s="80"/>
      <c r="AC35" s="81">
        <f>+(Z37*0.7)+(AB37*0.29)+(AD37*0.01)</f>
        <v>7309.49</v>
      </c>
      <c r="AD35" s="82"/>
      <c r="AE35" s="83"/>
      <c r="AF35" s="32"/>
      <c r="AG35" s="32"/>
      <c r="AH35" s="32"/>
      <c r="AI35" s="32"/>
      <c r="AJ35" s="32"/>
      <c r="AK35" s="32"/>
    </row>
    <row r="36" spans="1:37" s="29" customFormat="1" ht="13.5" x14ac:dyDescent="0.2">
      <c r="A36" s="35" t="s">
        <v>81</v>
      </c>
      <c r="B36" s="84">
        <f>12433.192+177</f>
        <v>12610.191999999999</v>
      </c>
      <c r="C36" s="85"/>
      <c r="D36" s="84">
        <f>8823.201+282+42</f>
        <v>9147.2009999999991</v>
      </c>
      <c r="E36" s="85"/>
      <c r="F36" s="84">
        <v>5560.4440000000004</v>
      </c>
      <c r="G36" s="109"/>
      <c r="H36" s="109"/>
      <c r="I36" s="85"/>
      <c r="J36" s="84">
        <v>14970.156000000001</v>
      </c>
      <c r="K36" s="109"/>
      <c r="L36" s="109"/>
      <c r="M36" s="85"/>
      <c r="N36" s="84">
        <v>369791.73700000002</v>
      </c>
      <c r="O36" s="109"/>
      <c r="P36" s="109"/>
      <c r="Q36" s="85"/>
      <c r="R36" s="84">
        <v>13472.209000000001</v>
      </c>
      <c r="S36" s="85"/>
      <c r="T36" s="84">
        <v>28006.748</v>
      </c>
      <c r="U36" s="85"/>
      <c r="V36" s="84">
        <f>10455.201+48.14+15</f>
        <v>10518.340999999999</v>
      </c>
      <c r="W36" s="85"/>
      <c r="X36" s="84">
        <f>10072.626+84.395</f>
        <v>10157.021000000001</v>
      </c>
      <c r="Y36" s="85"/>
      <c r="Z36" s="84">
        <f>2656.3+34.8</f>
        <v>2691.1000000000004</v>
      </c>
      <c r="AA36" s="85"/>
      <c r="AB36" s="84">
        <f>13105+112+77</f>
        <v>13294</v>
      </c>
      <c r="AC36" s="85"/>
      <c r="AD36" s="84">
        <f>7663+2.1+15.2</f>
        <v>7680.3</v>
      </c>
      <c r="AE36" s="85"/>
      <c r="AF36" s="32"/>
      <c r="AG36" s="32"/>
      <c r="AH36" s="32"/>
      <c r="AI36" s="32"/>
      <c r="AJ36" s="32"/>
      <c r="AK36" s="32"/>
    </row>
    <row r="37" spans="1:37" s="29" customFormat="1" ht="13.5" x14ac:dyDescent="0.2">
      <c r="A37" s="35" t="s">
        <v>82</v>
      </c>
      <c r="B37" s="84">
        <f>4134.257+19.8</f>
        <v>4154.0569999999998</v>
      </c>
      <c r="C37" s="85"/>
      <c r="D37" s="84">
        <f>5993.751+11+33.2</f>
        <v>6037.951</v>
      </c>
      <c r="E37" s="85"/>
      <c r="F37" s="84">
        <v>5700.1040000000003</v>
      </c>
      <c r="G37" s="109"/>
      <c r="H37" s="109"/>
      <c r="I37" s="85"/>
      <c r="J37" s="84">
        <v>15122.874</v>
      </c>
      <c r="K37" s="109"/>
      <c r="L37" s="109"/>
      <c r="M37" s="85"/>
      <c r="N37" s="84">
        <v>298752.098</v>
      </c>
      <c r="O37" s="109"/>
      <c r="P37" s="109"/>
      <c r="Q37" s="85"/>
      <c r="R37" s="84">
        <v>10032.328</v>
      </c>
      <c r="S37" s="85"/>
      <c r="T37" s="84">
        <v>23092.914000000001</v>
      </c>
      <c r="U37" s="85"/>
      <c r="V37" s="84">
        <f>4435.731+43.37+0.384</f>
        <v>4479.4849999999997</v>
      </c>
      <c r="W37" s="85"/>
      <c r="X37" s="84">
        <f>8497.644+186.478</f>
        <v>8684.1219999999994</v>
      </c>
      <c r="Y37" s="85"/>
      <c r="Z37" s="86">
        <f>3860</f>
        <v>3860</v>
      </c>
      <c r="AA37" s="87"/>
      <c r="AB37" s="86">
        <f>15410+57+128.5</f>
        <v>15595.5</v>
      </c>
      <c r="AC37" s="85"/>
      <c r="AD37" s="84">
        <f>8466+5.5+8</f>
        <v>8479.5</v>
      </c>
      <c r="AE37" s="85"/>
      <c r="AF37" s="32"/>
      <c r="AG37" s="32"/>
      <c r="AH37" s="32"/>
      <c r="AI37" s="32"/>
      <c r="AJ37" s="32"/>
      <c r="AK37" s="32"/>
    </row>
    <row r="38" spans="1:37" s="29" customFormat="1" ht="27.75" thickBot="1" x14ac:dyDescent="0.25">
      <c r="A38" s="35" t="s">
        <v>46</v>
      </c>
      <c r="B38" s="127" t="s">
        <v>0</v>
      </c>
      <c r="C38" s="128"/>
      <c r="D38" s="127"/>
      <c r="E38" s="128"/>
      <c r="F38" s="127" t="s">
        <v>0</v>
      </c>
      <c r="G38" s="128"/>
      <c r="H38" s="127"/>
      <c r="I38" s="128"/>
      <c r="J38" s="127" t="s">
        <v>0</v>
      </c>
      <c r="K38" s="128"/>
      <c r="L38" s="127"/>
      <c r="M38" s="128"/>
      <c r="N38" s="127" t="s">
        <v>0</v>
      </c>
      <c r="O38" s="128"/>
      <c r="P38" s="127"/>
      <c r="Q38" s="128"/>
      <c r="R38" s="127" t="s">
        <v>0</v>
      </c>
      <c r="S38" s="128"/>
      <c r="T38" s="127"/>
      <c r="U38" s="128"/>
      <c r="V38" s="127" t="s">
        <v>0</v>
      </c>
      <c r="W38" s="128"/>
      <c r="X38" s="127"/>
      <c r="Y38" s="128"/>
      <c r="Z38" s="127" t="s">
        <v>0</v>
      </c>
      <c r="AA38" s="139"/>
      <c r="AB38" s="140"/>
      <c r="AC38" s="141"/>
      <c r="AD38" s="139"/>
      <c r="AE38" s="128"/>
      <c r="AF38" s="32"/>
      <c r="AG38" s="32"/>
      <c r="AH38" s="32"/>
      <c r="AI38" s="32"/>
      <c r="AJ38" s="32"/>
      <c r="AK38" s="32"/>
    </row>
    <row r="39" spans="1:37" s="29" customFormat="1" ht="13.5" x14ac:dyDescent="0.2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32"/>
      <c r="AG39" s="32"/>
      <c r="AH39" s="32"/>
      <c r="AI39" s="32"/>
      <c r="AJ39" s="32"/>
      <c r="AK39" s="32"/>
    </row>
    <row r="40" spans="1:37" s="29" customFormat="1" ht="13.5" hidden="1" x14ac:dyDescent="0.2">
      <c r="F40" s="135"/>
      <c r="G40" s="135"/>
      <c r="AF40" s="32"/>
      <c r="AG40" s="32"/>
      <c r="AH40" s="32"/>
      <c r="AI40" s="32"/>
      <c r="AJ40" s="32"/>
      <c r="AK40" s="32"/>
    </row>
    <row r="41" spans="1:37" s="29" customFormat="1" ht="13.5" hidden="1" x14ac:dyDescent="0.2">
      <c r="F41" s="138"/>
      <c r="G41" s="138"/>
      <c r="AF41" s="32"/>
      <c r="AG41" s="32"/>
      <c r="AH41" s="32"/>
      <c r="AI41" s="32"/>
      <c r="AJ41" s="32"/>
      <c r="AK41" s="32"/>
    </row>
    <row r="42" spans="1:37" s="29" customFormat="1" ht="13.5" hidden="1" x14ac:dyDescent="0.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2"/>
      <c r="AG42" s="32"/>
      <c r="AH42" s="32"/>
      <c r="AI42" s="32"/>
      <c r="AJ42" s="32"/>
      <c r="AK42" s="32"/>
    </row>
    <row r="43" spans="1:37" s="29" customFormat="1" ht="13.5" hidden="1" x14ac:dyDescent="0.2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2"/>
      <c r="AG43" s="32"/>
      <c r="AH43" s="32"/>
      <c r="AI43" s="32"/>
      <c r="AJ43" s="32"/>
      <c r="AK43" s="32"/>
    </row>
    <row r="44" spans="1:37" s="29" customFormat="1" ht="70.5" customHeight="1" x14ac:dyDescent="0.2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17"/>
      <c r="S44" s="117"/>
      <c r="T44" s="117"/>
      <c r="U44" s="117"/>
      <c r="V44" s="117"/>
      <c r="W44" s="117"/>
      <c r="X44" s="117"/>
      <c r="Y44" s="117"/>
      <c r="Z44" s="38"/>
      <c r="AA44" s="38"/>
      <c r="AB44" s="38"/>
      <c r="AC44" s="38"/>
      <c r="AD44" s="38"/>
      <c r="AE44" s="38"/>
      <c r="AF44" s="32"/>
      <c r="AG44" s="32"/>
      <c r="AH44" s="32"/>
      <c r="AI44" s="32"/>
      <c r="AJ44" s="32"/>
      <c r="AK44" s="32"/>
    </row>
    <row r="45" spans="1:37" s="29" customFormat="1" ht="13.5" x14ac:dyDescent="0.2">
      <c r="A45" s="39" t="s">
        <v>47</v>
      </c>
      <c r="B45" s="39"/>
      <c r="C45" s="39"/>
      <c r="E45" s="39"/>
      <c r="F45" s="39"/>
      <c r="G45" s="39"/>
      <c r="I45" s="39"/>
      <c r="J45" s="39"/>
      <c r="K45" s="39"/>
      <c r="M45" s="39"/>
      <c r="N45" s="39"/>
      <c r="O45" s="39"/>
      <c r="Q45" s="39"/>
      <c r="R45" s="39"/>
      <c r="S45" s="39"/>
      <c r="U45" s="39" t="s">
        <v>48</v>
      </c>
      <c r="V45" s="39"/>
      <c r="W45" s="39"/>
      <c r="Y45" s="39" t="s">
        <v>48</v>
      </c>
      <c r="Z45" s="39"/>
      <c r="AA45" s="39"/>
      <c r="AB45" s="39"/>
      <c r="AC45" s="39"/>
      <c r="AE45" s="39"/>
    </row>
    <row r="46" spans="1:37" s="29" customFormat="1" ht="13.5" x14ac:dyDescent="0.2">
      <c r="A46" s="39"/>
      <c r="B46" s="39"/>
      <c r="C46" s="39"/>
      <c r="E46" s="39"/>
      <c r="F46" s="39"/>
      <c r="G46" s="39"/>
      <c r="I46" s="39"/>
      <c r="J46" s="39"/>
      <c r="K46" s="39"/>
      <c r="M46" s="39"/>
      <c r="N46" s="39"/>
      <c r="O46" s="39"/>
      <c r="Q46" s="39"/>
      <c r="R46" s="39"/>
      <c r="S46" s="39"/>
      <c r="U46" s="39"/>
      <c r="V46" s="39"/>
      <c r="W46" s="39"/>
      <c r="Y46" s="39"/>
      <c r="Z46" s="39"/>
      <c r="AA46" s="39"/>
      <c r="AB46" s="39"/>
      <c r="AC46" s="39"/>
      <c r="AE46" s="39"/>
    </row>
    <row r="47" spans="1:37" s="29" customFormat="1" ht="13.5" x14ac:dyDescent="0.2">
      <c r="A47" s="39"/>
      <c r="B47" s="39"/>
      <c r="C47" s="39"/>
      <c r="E47" s="39"/>
      <c r="F47" s="39"/>
      <c r="G47" s="39"/>
      <c r="I47" s="39"/>
      <c r="J47" s="39"/>
      <c r="K47" s="39"/>
      <c r="M47" s="39"/>
      <c r="N47" s="39"/>
      <c r="O47" s="39"/>
      <c r="Q47" s="39"/>
      <c r="R47" s="39"/>
      <c r="S47" s="39"/>
      <c r="U47" s="39"/>
      <c r="V47" s="39"/>
      <c r="W47" s="39"/>
      <c r="Y47" s="39"/>
      <c r="Z47" s="39"/>
      <c r="AA47" s="39"/>
      <c r="AB47" s="39"/>
      <c r="AC47" s="39"/>
      <c r="AE47" s="39"/>
    </row>
    <row r="48" spans="1:37" s="29" customFormat="1" ht="13.5" x14ac:dyDescent="0.2">
      <c r="A48" s="39"/>
      <c r="B48" s="39"/>
      <c r="C48" s="39"/>
      <c r="E48" s="39"/>
      <c r="F48" s="39"/>
      <c r="G48" s="39"/>
      <c r="I48" s="39"/>
      <c r="J48" s="39"/>
      <c r="K48" s="39"/>
      <c r="M48" s="39"/>
      <c r="N48" s="39"/>
      <c r="O48" s="39"/>
      <c r="Q48" s="39"/>
      <c r="R48" s="39"/>
      <c r="S48" s="39"/>
      <c r="U48" s="39"/>
      <c r="V48" s="39"/>
      <c r="W48" s="39"/>
      <c r="Y48" s="39"/>
      <c r="Z48" s="39"/>
      <c r="AA48" s="39"/>
      <c r="AB48" s="39"/>
      <c r="AC48" s="39"/>
      <c r="AE48" s="39"/>
    </row>
    <row r="49" spans="1:37" s="29" customFormat="1" ht="13.5" x14ac:dyDescent="0.2">
      <c r="A49" s="39"/>
      <c r="B49" s="39"/>
      <c r="C49" s="39"/>
      <c r="E49" s="39"/>
      <c r="F49" s="39"/>
      <c r="G49" s="39"/>
      <c r="I49" s="39"/>
      <c r="J49" s="39"/>
      <c r="K49" s="39"/>
      <c r="M49" s="39"/>
      <c r="N49" s="39"/>
      <c r="O49" s="39"/>
      <c r="Q49" s="39"/>
      <c r="R49" s="39"/>
      <c r="S49" s="39"/>
      <c r="U49" s="39"/>
      <c r="V49" s="39"/>
      <c r="W49" s="39"/>
      <c r="Y49" s="39"/>
      <c r="Z49" s="39"/>
      <c r="AA49" s="39"/>
      <c r="AB49" s="39"/>
      <c r="AC49" s="39"/>
      <c r="AE49" s="39"/>
    </row>
    <row r="50" spans="1:37" s="29" customFormat="1" ht="13.5" x14ac:dyDescent="0.2">
      <c r="A50" s="40" t="s">
        <v>49</v>
      </c>
      <c r="B50" s="41"/>
      <c r="C50" s="41"/>
      <c r="E50" s="39"/>
      <c r="F50" s="41"/>
      <c r="G50" s="41"/>
      <c r="I50" s="39"/>
      <c r="J50" s="41"/>
      <c r="K50" s="41"/>
      <c r="M50" s="39"/>
      <c r="N50" s="41"/>
      <c r="O50" s="41"/>
      <c r="Q50" s="39"/>
      <c r="R50" s="41"/>
      <c r="S50" s="41"/>
      <c r="U50" s="40" t="s">
        <v>50</v>
      </c>
      <c r="V50" s="41"/>
      <c r="W50" s="41"/>
      <c r="Y50" s="40" t="s">
        <v>50</v>
      </c>
      <c r="Z50" s="41"/>
      <c r="AA50" s="41"/>
      <c r="AB50" s="41"/>
      <c r="AC50" s="41"/>
      <c r="AE50" s="39"/>
    </row>
    <row r="51" spans="1:37" s="29" customFormat="1" ht="13.5" x14ac:dyDescent="0.2">
      <c r="A51" s="39" t="s">
        <v>51</v>
      </c>
      <c r="B51" s="39"/>
      <c r="C51" s="39"/>
      <c r="E51" s="39"/>
      <c r="F51" s="39"/>
      <c r="G51" s="39"/>
      <c r="I51" s="39"/>
      <c r="J51" s="39"/>
      <c r="K51" s="39"/>
      <c r="M51" s="39"/>
      <c r="N51" s="39"/>
      <c r="O51" s="39"/>
      <c r="Q51" s="39"/>
      <c r="R51" s="39"/>
      <c r="S51" s="39"/>
      <c r="U51" s="39" t="s">
        <v>52</v>
      </c>
      <c r="V51" s="39"/>
      <c r="W51" s="39"/>
      <c r="Y51" s="39" t="s">
        <v>52</v>
      </c>
      <c r="Z51" s="39"/>
      <c r="AA51" s="39"/>
      <c r="AB51" s="39"/>
      <c r="AC51" s="39"/>
      <c r="AE51" s="39"/>
    </row>
    <row r="52" spans="1:37" s="29" customFormat="1" ht="13.5" x14ac:dyDescent="0.2">
      <c r="A52" s="39"/>
      <c r="B52" s="39"/>
      <c r="C52" s="39"/>
      <c r="E52" s="39"/>
      <c r="F52" s="39"/>
      <c r="G52" s="39"/>
      <c r="I52" s="39"/>
      <c r="J52" s="39"/>
      <c r="K52" s="39"/>
      <c r="M52" s="39"/>
      <c r="N52" s="39"/>
      <c r="O52" s="39"/>
      <c r="Q52" s="39"/>
      <c r="R52" s="39"/>
      <c r="S52" s="39"/>
      <c r="U52" s="39"/>
      <c r="V52" s="39"/>
      <c r="W52" s="39"/>
      <c r="Y52" s="39"/>
      <c r="Z52" s="39"/>
      <c r="AA52" s="39"/>
      <c r="AB52" s="39"/>
      <c r="AC52" s="39"/>
      <c r="AE52" s="39"/>
    </row>
    <row r="53" spans="1:37" s="29" customFormat="1" ht="15.75" hidden="1" x14ac:dyDescent="0.25">
      <c r="A53" s="31" t="s">
        <v>53</v>
      </c>
      <c r="B53" s="39"/>
      <c r="C53" s="39"/>
      <c r="E53" s="39"/>
      <c r="F53" s="39"/>
      <c r="G53" s="39"/>
      <c r="I53" s="39"/>
      <c r="J53" s="39"/>
      <c r="K53" s="39"/>
      <c r="M53" s="39"/>
      <c r="N53" s="39"/>
      <c r="O53" s="39"/>
      <c r="Q53" s="39"/>
      <c r="R53" s="39"/>
      <c r="S53" s="39"/>
      <c r="U53" s="39"/>
      <c r="V53" s="39"/>
      <c r="W53" s="39"/>
      <c r="Y53" s="39"/>
      <c r="Z53" s="39"/>
      <c r="AA53" s="39"/>
      <c r="AB53" s="39"/>
      <c r="AC53" s="39"/>
      <c r="AE53" s="39"/>
    </row>
    <row r="54" spans="1:37" s="29" customFormat="1" ht="14.25" hidden="1" customHeight="1" thickBot="1" x14ac:dyDescent="0.25">
      <c r="B54" s="42"/>
      <c r="C54" s="43"/>
      <c r="D54" s="43"/>
      <c r="E54" s="43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5"/>
      <c r="AF54"/>
      <c r="AG54"/>
      <c r="AH54"/>
      <c r="AI54"/>
      <c r="AJ54"/>
      <c r="AK54"/>
    </row>
    <row r="55" spans="1:37" s="29" customFormat="1" ht="14.25" hidden="1" customHeight="1" thickBot="1" x14ac:dyDescent="0.25">
      <c r="B55" s="118" t="s">
        <v>13</v>
      </c>
      <c r="C55" s="119"/>
      <c r="D55" s="119"/>
      <c r="E55" s="120"/>
      <c r="F55" s="118" t="s">
        <v>12</v>
      </c>
      <c r="G55" s="119"/>
      <c r="H55" s="119"/>
      <c r="I55" s="120"/>
      <c r="J55" s="118" t="s">
        <v>11</v>
      </c>
      <c r="K55" s="119"/>
      <c r="L55" s="119"/>
      <c r="M55" s="120"/>
      <c r="N55" s="118" t="s">
        <v>11</v>
      </c>
      <c r="O55" s="119"/>
      <c r="P55" s="119"/>
      <c r="Q55" s="120"/>
      <c r="R55" s="118" t="s">
        <v>10</v>
      </c>
      <c r="S55" s="119"/>
      <c r="T55" s="119"/>
      <c r="U55" s="120"/>
      <c r="V55" s="118" t="s">
        <v>10</v>
      </c>
      <c r="W55" s="119"/>
      <c r="X55" s="119"/>
      <c r="Y55" s="120"/>
      <c r="Z55" s="118" t="s">
        <v>9</v>
      </c>
      <c r="AA55" s="119"/>
      <c r="AB55" s="119"/>
      <c r="AC55" s="119"/>
      <c r="AD55" s="119"/>
      <c r="AE55" s="120"/>
      <c r="AF55"/>
      <c r="AG55"/>
      <c r="AH55"/>
      <c r="AI55"/>
      <c r="AJ55"/>
      <c r="AK55"/>
    </row>
    <row r="56" spans="1:37" s="29" customFormat="1" ht="14.25" hidden="1" customHeight="1" thickBot="1" x14ac:dyDescent="0.25">
      <c r="B56" s="118" t="s">
        <v>54</v>
      </c>
      <c r="C56" s="120"/>
      <c r="D56" s="118" t="s">
        <v>55</v>
      </c>
      <c r="E56" s="120"/>
      <c r="F56" s="118" t="s">
        <v>56</v>
      </c>
      <c r="G56" s="120"/>
      <c r="H56" s="118" t="s">
        <v>57</v>
      </c>
      <c r="I56" s="120"/>
      <c r="J56" s="118" t="s">
        <v>54</v>
      </c>
      <c r="K56" s="120"/>
      <c r="L56" s="118" t="s">
        <v>55</v>
      </c>
      <c r="M56" s="120"/>
      <c r="N56" s="118" t="s">
        <v>54</v>
      </c>
      <c r="O56" s="120"/>
      <c r="P56" s="118" t="s">
        <v>55</v>
      </c>
      <c r="Q56" s="120"/>
      <c r="R56" s="118" t="s">
        <v>58</v>
      </c>
      <c r="S56" s="120"/>
      <c r="T56" s="118" t="s">
        <v>59</v>
      </c>
      <c r="U56" s="120"/>
      <c r="V56" s="118" t="s">
        <v>58</v>
      </c>
      <c r="W56" s="120"/>
      <c r="X56" s="118" t="s">
        <v>59</v>
      </c>
      <c r="Y56" s="120"/>
      <c r="Z56" s="118" t="s">
        <v>60</v>
      </c>
      <c r="AA56" s="120"/>
      <c r="AB56" s="118" t="s">
        <v>61</v>
      </c>
      <c r="AC56" s="120"/>
      <c r="AD56" s="118" t="s">
        <v>62</v>
      </c>
      <c r="AE56" s="120"/>
      <c r="AF56"/>
      <c r="AG56"/>
      <c r="AH56"/>
      <c r="AI56"/>
      <c r="AJ56"/>
      <c r="AK56"/>
    </row>
    <row r="57" spans="1:37" s="29" customFormat="1" ht="15" hidden="1" x14ac:dyDescent="0.2">
      <c r="A57" s="46" t="s">
        <v>63</v>
      </c>
      <c r="B57" s="122">
        <v>740433577</v>
      </c>
      <c r="C57" s="122"/>
      <c r="D57" s="122"/>
      <c r="E57" s="123"/>
      <c r="F57" s="121">
        <v>799000000</v>
      </c>
      <c r="G57" s="122"/>
      <c r="H57" s="122"/>
      <c r="I57" s="123"/>
      <c r="J57" s="121">
        <v>797500000</v>
      </c>
      <c r="K57" s="122"/>
      <c r="L57" s="122"/>
      <c r="M57" s="123"/>
      <c r="N57" s="121">
        <v>797500000</v>
      </c>
      <c r="O57" s="122"/>
      <c r="P57" s="122"/>
      <c r="Q57" s="123"/>
      <c r="R57" s="121">
        <v>798999996</v>
      </c>
      <c r="S57" s="122"/>
      <c r="T57" s="122"/>
      <c r="U57" s="123"/>
      <c r="V57" s="121">
        <v>798999996</v>
      </c>
      <c r="W57" s="122"/>
      <c r="X57" s="122"/>
      <c r="Y57" s="123"/>
      <c r="Z57" s="121">
        <v>773500000</v>
      </c>
      <c r="AA57" s="122"/>
      <c r="AB57" s="122"/>
      <c r="AC57" s="122"/>
      <c r="AD57" s="122"/>
      <c r="AE57" s="123"/>
      <c r="AF57"/>
      <c r="AG57"/>
      <c r="AH57"/>
      <c r="AI57"/>
      <c r="AJ57"/>
      <c r="AK57"/>
    </row>
    <row r="58" spans="1:37" s="29" customFormat="1" ht="15.75" hidden="1" thickBot="1" x14ac:dyDescent="0.25">
      <c r="A58" s="47" t="s">
        <v>64</v>
      </c>
      <c r="B58" s="125" t="s">
        <v>65</v>
      </c>
      <c r="C58" s="125"/>
      <c r="D58" s="125"/>
      <c r="E58" s="126" t="e">
        <f>+#REF!-#REF!</f>
        <v>#REF!</v>
      </c>
      <c r="F58" s="124" t="s">
        <v>65</v>
      </c>
      <c r="G58" s="125"/>
      <c r="H58" s="125"/>
      <c r="I58" s="126" t="e">
        <f>+#REF!-#REF!</f>
        <v>#REF!</v>
      </c>
      <c r="J58" s="124">
        <v>30</v>
      </c>
      <c r="K58" s="125"/>
      <c r="L58" s="125"/>
      <c r="M58" s="126" t="e">
        <f>+#REF!-#REF!</f>
        <v>#REF!</v>
      </c>
      <c r="N58" s="124">
        <v>30</v>
      </c>
      <c r="O58" s="125"/>
      <c r="P58" s="125"/>
      <c r="Q58" s="126" t="e">
        <f>+#REF!-#REF!</f>
        <v>#REF!</v>
      </c>
      <c r="R58" s="124" t="s">
        <v>65</v>
      </c>
      <c r="S58" s="125"/>
      <c r="T58" s="125"/>
      <c r="U58" s="126" t="e">
        <f>+#REF!-#REF!</f>
        <v>#REF!</v>
      </c>
      <c r="V58" s="124" t="s">
        <v>65</v>
      </c>
      <c r="W58" s="125"/>
      <c r="X58" s="125"/>
      <c r="Y58" s="126" t="e">
        <f>+#REF!-#REF!</f>
        <v>#REF!</v>
      </c>
      <c r="Z58" s="124" t="s">
        <v>65</v>
      </c>
      <c r="AA58" s="125"/>
      <c r="AB58" s="125"/>
      <c r="AC58" s="125"/>
      <c r="AD58" s="125"/>
      <c r="AE58" s="126" t="e">
        <f>+AP57-#REF!</f>
        <v>#REF!</v>
      </c>
      <c r="AF58"/>
      <c r="AG58"/>
      <c r="AH58"/>
      <c r="AI58"/>
      <c r="AJ58"/>
      <c r="AK58"/>
    </row>
    <row r="59" spans="1:37" s="29" customFormat="1" ht="15" hidden="1" x14ac:dyDescent="0.2">
      <c r="A59" s="48"/>
      <c r="AF59"/>
      <c r="AG59"/>
      <c r="AH59"/>
      <c r="AI59"/>
      <c r="AJ59"/>
      <c r="AK59"/>
    </row>
    <row r="60" spans="1:37" s="29" customFormat="1" ht="15" hidden="1" x14ac:dyDescent="0.2">
      <c r="A60" s="48"/>
      <c r="D60" s="135"/>
      <c r="E60" s="135"/>
      <c r="H60" s="135"/>
      <c r="I60" s="135"/>
      <c r="L60" s="135"/>
      <c r="M60" s="135"/>
      <c r="P60" s="135"/>
      <c r="Q60" s="135"/>
      <c r="AF60"/>
      <c r="AG60"/>
      <c r="AH60"/>
      <c r="AI60"/>
      <c r="AJ60"/>
      <c r="AK60"/>
    </row>
    <row r="61" spans="1:37" s="29" customFormat="1" ht="13.5" hidden="1" x14ac:dyDescent="0.2">
      <c r="A61" s="39" t="s">
        <v>47</v>
      </c>
      <c r="B61" s="39"/>
      <c r="C61" s="39"/>
      <c r="E61" s="39"/>
      <c r="F61" s="39"/>
      <c r="G61" s="39"/>
      <c r="I61" s="39"/>
      <c r="J61" s="39"/>
      <c r="K61" s="39"/>
      <c r="M61" s="39"/>
      <c r="N61" s="39"/>
      <c r="O61" s="39"/>
      <c r="Q61" s="39"/>
      <c r="R61" s="39"/>
      <c r="S61" s="39"/>
      <c r="U61" s="39" t="s">
        <v>48</v>
      </c>
      <c r="V61" s="39"/>
      <c r="W61" s="39"/>
      <c r="Y61" s="39" t="s">
        <v>48</v>
      </c>
      <c r="Z61" s="39"/>
      <c r="AA61" s="39"/>
      <c r="AB61" s="39"/>
      <c r="AC61" s="39"/>
      <c r="AE61" s="39"/>
      <c r="AF61"/>
      <c r="AG61"/>
      <c r="AH61"/>
      <c r="AI61"/>
      <c r="AJ61"/>
      <c r="AK61"/>
    </row>
    <row r="62" spans="1:37" s="29" customFormat="1" ht="13.5" hidden="1" x14ac:dyDescent="0.2">
      <c r="A62" s="39"/>
      <c r="B62" s="39"/>
      <c r="C62" s="39"/>
      <c r="E62" s="39"/>
      <c r="F62" s="39"/>
      <c r="G62" s="39"/>
      <c r="I62" s="39"/>
      <c r="J62" s="39"/>
      <c r="K62" s="39"/>
      <c r="M62" s="39"/>
      <c r="N62" s="39"/>
      <c r="O62" s="39"/>
      <c r="Q62" s="39"/>
      <c r="R62" s="39"/>
      <c r="S62" s="39"/>
      <c r="U62" s="39"/>
      <c r="V62" s="39"/>
      <c r="W62" s="39"/>
      <c r="Y62" s="39"/>
      <c r="Z62" s="39"/>
      <c r="AA62" s="39"/>
      <c r="AB62" s="39"/>
      <c r="AC62" s="39"/>
      <c r="AE62" s="39"/>
      <c r="AF62"/>
      <c r="AG62"/>
      <c r="AH62"/>
      <c r="AI62"/>
      <c r="AJ62"/>
      <c r="AK62"/>
    </row>
    <row r="63" spans="1:37" s="29" customFormat="1" ht="13.5" hidden="1" x14ac:dyDescent="0.2">
      <c r="A63" s="39"/>
      <c r="B63" s="39"/>
      <c r="C63" s="39"/>
      <c r="E63" s="39"/>
      <c r="F63" s="39"/>
      <c r="G63" s="39"/>
      <c r="I63" s="39"/>
      <c r="J63" s="39"/>
      <c r="K63" s="39"/>
      <c r="M63" s="39"/>
      <c r="N63" s="39"/>
      <c r="O63" s="39"/>
      <c r="Q63" s="39"/>
      <c r="R63" s="39"/>
      <c r="S63" s="39"/>
      <c r="U63" s="39"/>
      <c r="V63" s="39"/>
      <c r="W63" s="39"/>
      <c r="Y63" s="39"/>
      <c r="Z63" s="39"/>
      <c r="AA63" s="39"/>
      <c r="AB63" s="39"/>
      <c r="AC63" s="39"/>
      <c r="AE63" s="39"/>
      <c r="AF63"/>
      <c r="AG63"/>
      <c r="AH63"/>
      <c r="AI63"/>
      <c r="AJ63"/>
      <c r="AK63"/>
    </row>
    <row r="64" spans="1:37" s="29" customFormat="1" ht="13.5" hidden="1" x14ac:dyDescent="0.2">
      <c r="A64" s="39"/>
      <c r="B64" s="39"/>
      <c r="C64" s="39"/>
      <c r="E64" s="39"/>
      <c r="F64" s="39"/>
      <c r="G64" s="39"/>
      <c r="I64" s="39"/>
      <c r="J64" s="39"/>
      <c r="K64" s="39"/>
      <c r="M64" s="39"/>
      <c r="N64" s="39"/>
      <c r="O64" s="39"/>
      <c r="Q64" s="39"/>
      <c r="R64" s="39"/>
      <c r="S64" s="39"/>
      <c r="U64" s="39"/>
      <c r="V64" s="39"/>
      <c r="W64" s="39"/>
      <c r="Y64" s="39"/>
      <c r="Z64" s="39"/>
      <c r="AA64" s="39"/>
      <c r="AB64" s="39"/>
      <c r="AC64" s="39"/>
      <c r="AE64" s="39"/>
      <c r="AF64"/>
      <c r="AG64"/>
      <c r="AH64"/>
      <c r="AI64"/>
      <c r="AJ64"/>
      <c r="AK64"/>
    </row>
    <row r="65" spans="1:37" s="29" customFormat="1" ht="13.5" hidden="1" x14ac:dyDescent="0.2">
      <c r="A65" s="39"/>
      <c r="B65" s="39"/>
      <c r="C65" s="39"/>
      <c r="E65" s="39"/>
      <c r="F65" s="39"/>
      <c r="G65" s="39"/>
      <c r="I65" s="39"/>
      <c r="J65" s="39"/>
      <c r="K65" s="39"/>
      <c r="M65" s="39"/>
      <c r="N65" s="39"/>
      <c r="O65" s="39"/>
      <c r="Q65" s="39"/>
      <c r="R65" s="39"/>
      <c r="S65" s="39"/>
      <c r="U65" s="39"/>
      <c r="V65" s="39"/>
      <c r="W65" s="39"/>
      <c r="Y65" s="39"/>
      <c r="Z65" s="39"/>
      <c r="AA65" s="39"/>
      <c r="AB65" s="39"/>
      <c r="AC65" s="39"/>
      <c r="AE65" s="39"/>
      <c r="AF65"/>
      <c r="AG65"/>
      <c r="AH65"/>
      <c r="AI65"/>
      <c r="AJ65"/>
      <c r="AK65"/>
    </row>
    <row r="66" spans="1:37" s="29" customFormat="1" ht="13.5" hidden="1" x14ac:dyDescent="0.2">
      <c r="A66" s="40" t="s">
        <v>49</v>
      </c>
      <c r="B66" s="41"/>
      <c r="C66" s="41"/>
      <c r="E66" s="39"/>
      <c r="F66" s="41"/>
      <c r="G66" s="41"/>
      <c r="I66" s="39"/>
      <c r="J66" s="41"/>
      <c r="K66" s="41"/>
      <c r="M66" s="39"/>
      <c r="N66" s="41"/>
      <c r="O66" s="41"/>
      <c r="Q66" s="39"/>
      <c r="R66" s="41"/>
      <c r="S66" s="41"/>
      <c r="U66" s="40" t="s">
        <v>50</v>
      </c>
      <c r="V66" s="41"/>
      <c r="W66" s="41"/>
      <c r="Y66" s="40" t="s">
        <v>50</v>
      </c>
      <c r="Z66" s="41"/>
      <c r="AA66" s="41"/>
      <c r="AB66" s="41"/>
      <c r="AC66" s="41"/>
      <c r="AE66" s="39"/>
      <c r="AF66"/>
      <c r="AG66"/>
      <c r="AH66"/>
      <c r="AI66"/>
      <c r="AJ66"/>
      <c r="AK66"/>
    </row>
    <row r="67" spans="1:37" s="29" customFormat="1" ht="13.5" hidden="1" x14ac:dyDescent="0.2">
      <c r="A67" s="39" t="s">
        <v>51</v>
      </c>
      <c r="B67" s="39"/>
      <c r="C67" s="39"/>
      <c r="E67" s="39"/>
      <c r="F67" s="39"/>
      <c r="G67" s="39"/>
      <c r="I67" s="39"/>
      <c r="J67" s="39"/>
      <c r="K67" s="39"/>
      <c r="M67" s="39"/>
      <c r="N67" s="39"/>
      <c r="O67" s="39"/>
      <c r="Q67" s="39"/>
      <c r="R67" s="39"/>
      <c r="S67" s="39"/>
      <c r="U67" s="39" t="s">
        <v>52</v>
      </c>
      <c r="V67" s="39"/>
      <c r="W67" s="39"/>
      <c r="Y67" s="39" t="s">
        <v>52</v>
      </c>
      <c r="Z67" s="39"/>
      <c r="AA67" s="39"/>
      <c r="AB67" s="39"/>
      <c r="AC67" s="39"/>
      <c r="AE67" s="39"/>
      <c r="AF67"/>
      <c r="AG67"/>
      <c r="AH67"/>
      <c r="AI67"/>
      <c r="AJ67"/>
      <c r="AK67"/>
    </row>
    <row r="68" spans="1:37" s="29" customFormat="1" ht="13.5" hidden="1" x14ac:dyDescent="0.2">
      <c r="AF68"/>
      <c r="AG68"/>
      <c r="AH68"/>
      <c r="AI68"/>
      <c r="AJ68"/>
      <c r="AK68"/>
    </row>
    <row r="69" spans="1:37" s="29" customFormat="1" ht="13.5" hidden="1" x14ac:dyDescent="0.2">
      <c r="AF69"/>
      <c r="AG69"/>
      <c r="AH69"/>
      <c r="AI69"/>
      <c r="AJ69"/>
      <c r="AK69"/>
    </row>
    <row r="70" spans="1:37" s="29" customFormat="1" ht="13.5" hidden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37" s="29" customFormat="1" ht="13.5" hidden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s="29" customFormat="1" ht="13.5" hidden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s="29" customFormat="1" ht="13.5" hidden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s="29" customFormat="1" ht="13.5" hidden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s="29" customFormat="1" ht="13.5" hidden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 s="29" customFormat="1" ht="13.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9" spans="1:37" x14ac:dyDescent="0.2">
      <c r="A79" s="52"/>
      <c r="B79" s="78" t="e">
        <f>#REF!</f>
        <v>#REF!</v>
      </c>
      <c r="C79" s="78"/>
      <c r="D79" s="78"/>
      <c r="E79" s="78"/>
      <c r="F79" s="78" t="e">
        <f>#REF!</f>
        <v>#REF!</v>
      </c>
      <c r="G79" s="78"/>
      <c r="H79" s="78"/>
      <c r="I79" s="78"/>
      <c r="J79" s="78" t="e">
        <f>#REF!</f>
        <v>#REF!</v>
      </c>
      <c r="K79" s="78"/>
      <c r="L79" s="78"/>
      <c r="M79" s="78"/>
      <c r="N79" s="78" t="e">
        <f>#REF!</f>
        <v>#REF!</v>
      </c>
      <c r="O79" s="78"/>
      <c r="P79" s="78"/>
      <c r="Q79" s="78"/>
      <c r="R79" s="78" t="e">
        <f>#REF!</f>
        <v>#REF!</v>
      </c>
      <c r="S79" s="78"/>
      <c r="T79" s="78"/>
      <c r="U79" s="78"/>
      <c r="V79" s="78" t="e">
        <f>#REF!</f>
        <v>#REF!</v>
      </c>
      <c r="W79" s="78"/>
      <c r="X79" s="78"/>
      <c r="Y79" s="78"/>
      <c r="Z79" s="78" t="e">
        <f>#REF!</f>
        <v>#REF!</v>
      </c>
      <c r="AA79" s="78"/>
      <c r="AB79" s="78"/>
      <c r="AC79" s="78"/>
      <c r="AD79" s="78"/>
      <c r="AE79" s="78"/>
    </row>
    <row r="80" spans="1:37" x14ac:dyDescent="0.2">
      <c r="B80" s="78" t="e">
        <f>B79/1000000</f>
        <v>#REF!</v>
      </c>
      <c r="C80" s="78"/>
      <c r="D80" s="78"/>
      <c r="E80" s="78"/>
      <c r="F80" s="78" t="e">
        <f>F79/1000000</f>
        <v>#REF!</v>
      </c>
      <c r="G80" s="78"/>
      <c r="H80" s="78"/>
      <c r="I80" s="78"/>
      <c r="J80" s="78" t="e">
        <f>J79/1000000</f>
        <v>#REF!</v>
      </c>
      <c r="K80" s="78"/>
      <c r="L80" s="78"/>
      <c r="M80" s="78"/>
      <c r="N80" s="78" t="e">
        <f>N79/1000000</f>
        <v>#REF!</v>
      </c>
      <c r="O80" s="78"/>
      <c r="P80" s="78"/>
      <c r="Q80" s="78"/>
      <c r="R80" s="78" t="e">
        <f>R79/1000000</f>
        <v>#REF!</v>
      </c>
      <c r="S80" s="78"/>
      <c r="T80" s="78"/>
      <c r="U80" s="78"/>
      <c r="V80" s="78" t="e">
        <f>V79/1000000</f>
        <v>#REF!</v>
      </c>
      <c r="W80" s="78"/>
      <c r="X80" s="78"/>
      <c r="Y80" s="78"/>
      <c r="Z80" s="78" t="e">
        <f>Z79/1000000</f>
        <v>#REF!</v>
      </c>
      <c r="AA80" s="78"/>
      <c r="AB80" s="78"/>
      <c r="AC80" s="78"/>
      <c r="AD80" s="78"/>
      <c r="AE80" s="78"/>
    </row>
    <row r="81" spans="3:34" x14ac:dyDescent="0.2">
      <c r="C81" t="e">
        <f>B80*0.2</f>
        <v>#REF!</v>
      </c>
      <c r="G81" t="e">
        <f>F80*0.2</f>
        <v>#REF!</v>
      </c>
      <c r="K81" s="54" t="e">
        <f>J80*0.2</f>
        <v>#REF!</v>
      </c>
      <c r="L81" s="54"/>
      <c r="M81" s="54"/>
      <c r="N81" s="54"/>
      <c r="O81" s="54" t="e">
        <f>N80*0.2</f>
        <v>#REF!</v>
      </c>
      <c r="P81" s="54"/>
      <c r="Q81" s="54"/>
      <c r="R81" s="54"/>
      <c r="S81" s="54" t="e">
        <f>R80*0.2</f>
        <v>#REF!</v>
      </c>
      <c r="T81" s="54"/>
      <c r="U81" s="54"/>
      <c r="V81" s="54"/>
      <c r="W81" s="54" t="e">
        <f>V80*0.2</f>
        <v>#REF!</v>
      </c>
      <c r="X81" s="54"/>
      <c r="Y81" s="54"/>
      <c r="Z81" s="54"/>
      <c r="AA81" s="54"/>
      <c r="AB81" s="54" t="e">
        <f>Z80*0.2</f>
        <v>#REF!</v>
      </c>
      <c r="AC81" s="54"/>
      <c r="AD81" s="54"/>
      <c r="AF81" s="1" t="s">
        <v>83</v>
      </c>
      <c r="AH81" s="51">
        <v>1106.1539640000001</v>
      </c>
    </row>
    <row r="82" spans="3:34" x14ac:dyDescent="0.2">
      <c r="C82" t="e">
        <f>(C81/2)*3</f>
        <v>#REF!</v>
      </c>
      <c r="G82" s="54" t="e">
        <f>(G81/2)*3</f>
        <v>#REF!</v>
      </c>
      <c r="K82" s="54" t="e">
        <f>(K81/2)*3</f>
        <v>#REF!</v>
      </c>
      <c r="O82" s="54" t="e">
        <f>(O81/2)*3</f>
        <v>#REF!</v>
      </c>
      <c r="S82" s="54" t="e">
        <f>(S81/2)*3</f>
        <v>#REF!</v>
      </c>
      <c r="W82" s="54" t="e">
        <f>(W81/2)*3</f>
        <v>#REF!</v>
      </c>
      <c r="AB82" s="54" t="e">
        <f>(AB81/2)*3</f>
        <v>#REF!</v>
      </c>
    </row>
  </sheetData>
  <mergeCells count="419">
    <mergeCell ref="A1:AE1"/>
    <mergeCell ref="A2:AE2"/>
    <mergeCell ref="A3:AE3"/>
    <mergeCell ref="A5:AE5"/>
    <mergeCell ref="A6:AE6"/>
    <mergeCell ref="A9:A12"/>
    <mergeCell ref="B9:E9"/>
    <mergeCell ref="F9:I9"/>
    <mergeCell ref="J9:M9"/>
    <mergeCell ref="R9:U9"/>
    <mergeCell ref="AB10:AC10"/>
    <mergeCell ref="AD10:AE10"/>
    <mergeCell ref="B11:C11"/>
    <mergeCell ref="D11:E11"/>
    <mergeCell ref="F11:I11"/>
    <mergeCell ref="J11:M11"/>
    <mergeCell ref="R11:U11"/>
    <mergeCell ref="Z11:AE11"/>
    <mergeCell ref="Z9:AE9"/>
    <mergeCell ref="B10:C10"/>
    <mergeCell ref="D10:E10"/>
    <mergeCell ref="R10:S10"/>
    <mergeCell ref="T10:U10"/>
    <mergeCell ref="Z10:AA10"/>
    <mergeCell ref="Z12:AB12"/>
    <mergeCell ref="AC12:AE12"/>
    <mergeCell ref="A13:AE13"/>
    <mergeCell ref="B14:C14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L12:M12"/>
    <mergeCell ref="R14:S14"/>
    <mergeCell ref="T14:U14"/>
    <mergeCell ref="Z14:AB14"/>
    <mergeCell ref="AC14:AE14"/>
    <mergeCell ref="AC16:AE16"/>
    <mergeCell ref="V16:W16"/>
    <mergeCell ref="X16:Y16"/>
    <mergeCell ref="B15:C15"/>
    <mergeCell ref="D15:E15"/>
    <mergeCell ref="F15:G15"/>
    <mergeCell ref="H15:I15"/>
    <mergeCell ref="J15:K15"/>
    <mergeCell ref="R15:S15"/>
    <mergeCell ref="T15:U15"/>
    <mergeCell ref="Z15:AB15"/>
    <mergeCell ref="AC15:AE15"/>
    <mergeCell ref="V15:W15"/>
    <mergeCell ref="X15:Y15"/>
    <mergeCell ref="Z17:AB17"/>
    <mergeCell ref="B19:C19"/>
    <mergeCell ref="D19:E19"/>
    <mergeCell ref="F19:G19"/>
    <mergeCell ref="H19:I19"/>
    <mergeCell ref="J19:K19"/>
    <mergeCell ref="B16:C16"/>
    <mergeCell ref="D16:E16"/>
    <mergeCell ref="F16:G16"/>
    <mergeCell ref="H16:I16"/>
    <mergeCell ref="J16:K16"/>
    <mergeCell ref="R16:S16"/>
    <mergeCell ref="T16:U16"/>
    <mergeCell ref="Z16:AB16"/>
    <mergeCell ref="AD22:AE22"/>
    <mergeCell ref="R21:S21"/>
    <mergeCell ref="T21:U21"/>
    <mergeCell ref="Z21:AA21"/>
    <mergeCell ref="AB21:AC21"/>
    <mergeCell ref="AD21:AE21"/>
    <mergeCell ref="AC17:AE17"/>
    <mergeCell ref="A18:AE18"/>
    <mergeCell ref="N17:O17"/>
    <mergeCell ref="P17:Q17"/>
    <mergeCell ref="V17:W17"/>
    <mergeCell ref="X17:Y17"/>
    <mergeCell ref="R19:S19"/>
    <mergeCell ref="T19:U19"/>
    <mergeCell ref="Z19:AB19"/>
    <mergeCell ref="AC19:AE19"/>
    <mergeCell ref="B17:C17"/>
    <mergeCell ref="D17:E17"/>
    <mergeCell ref="F17:G17"/>
    <mergeCell ref="H17:I17"/>
    <mergeCell ref="J17:K17"/>
    <mergeCell ref="L17:M17"/>
    <mergeCell ref="R17:S17"/>
    <mergeCell ref="T17:U17"/>
    <mergeCell ref="B29:C29"/>
    <mergeCell ref="D29:E29"/>
    <mergeCell ref="R23:S23"/>
    <mergeCell ref="T23:U23"/>
    <mergeCell ref="B20:C20"/>
    <mergeCell ref="D20:E20"/>
    <mergeCell ref="L19:M19"/>
    <mergeCell ref="Z22:AA22"/>
    <mergeCell ref="AB22:AC22"/>
    <mergeCell ref="B27:C27"/>
    <mergeCell ref="B24:C24"/>
    <mergeCell ref="D24:E24"/>
    <mergeCell ref="X24:Y24"/>
    <mergeCell ref="B22:C22"/>
    <mergeCell ref="D22:E22"/>
    <mergeCell ref="B21:C21"/>
    <mergeCell ref="D21:E21"/>
    <mergeCell ref="V19:W19"/>
    <mergeCell ref="X19:Y19"/>
    <mergeCell ref="V21:W21"/>
    <mergeCell ref="X21:Y21"/>
    <mergeCell ref="L30:M30"/>
    <mergeCell ref="L31:M31"/>
    <mergeCell ref="N31:O31"/>
    <mergeCell ref="P31:Q31"/>
    <mergeCell ref="R31:S31"/>
    <mergeCell ref="T31:U31"/>
    <mergeCell ref="Z23:AB23"/>
    <mergeCell ref="AC23:AE23"/>
    <mergeCell ref="B28:E28"/>
    <mergeCell ref="R28:U28"/>
    <mergeCell ref="Z28:AE28"/>
    <mergeCell ref="R25:S25"/>
    <mergeCell ref="B23:C23"/>
    <mergeCell ref="D23:E23"/>
    <mergeCell ref="F23:G23"/>
    <mergeCell ref="H23:I23"/>
    <mergeCell ref="J23:K23"/>
    <mergeCell ref="L23:M23"/>
    <mergeCell ref="B25:C25"/>
    <mergeCell ref="B26:C26"/>
    <mergeCell ref="H27:I27"/>
    <mergeCell ref="N27:O27"/>
    <mergeCell ref="R27:S27"/>
    <mergeCell ref="D27:E27"/>
    <mergeCell ref="Z38:AB38"/>
    <mergeCell ref="AC38:AE38"/>
    <mergeCell ref="A39:AE39"/>
    <mergeCell ref="N38:O38"/>
    <mergeCell ref="P38:Q38"/>
    <mergeCell ref="B38:C38"/>
    <mergeCell ref="D38:E38"/>
    <mergeCell ref="F38:G38"/>
    <mergeCell ref="H38:I38"/>
    <mergeCell ref="J38:K38"/>
    <mergeCell ref="F40:G40"/>
    <mergeCell ref="F41:G41"/>
    <mergeCell ref="R44:U44"/>
    <mergeCell ref="B55:E55"/>
    <mergeCell ref="F55:I55"/>
    <mergeCell ref="J55:M55"/>
    <mergeCell ref="R55:U55"/>
    <mergeCell ref="L38:M38"/>
    <mergeCell ref="R38:S38"/>
    <mergeCell ref="T38:U38"/>
    <mergeCell ref="Z55:AE55"/>
    <mergeCell ref="B56:C56"/>
    <mergeCell ref="D56:E56"/>
    <mergeCell ref="F56:G56"/>
    <mergeCell ref="H56:I56"/>
    <mergeCell ref="J56:K56"/>
    <mergeCell ref="L56:M56"/>
    <mergeCell ref="R56:S56"/>
    <mergeCell ref="T56:U56"/>
    <mergeCell ref="Z56:AA56"/>
    <mergeCell ref="AB56:AC56"/>
    <mergeCell ref="AD56:AE56"/>
    <mergeCell ref="N55:Q55"/>
    <mergeCell ref="F57:I57"/>
    <mergeCell ref="J57:M57"/>
    <mergeCell ref="R57:U57"/>
    <mergeCell ref="Z57:AE57"/>
    <mergeCell ref="N56:O56"/>
    <mergeCell ref="P56:Q56"/>
    <mergeCell ref="N57:Q57"/>
    <mergeCell ref="B58:E58"/>
    <mergeCell ref="F58:I58"/>
    <mergeCell ref="J58:M58"/>
    <mergeCell ref="R58:U58"/>
    <mergeCell ref="Z58:AE58"/>
    <mergeCell ref="D60:E60"/>
    <mergeCell ref="H60:I60"/>
    <mergeCell ref="L60:M60"/>
    <mergeCell ref="N58:Q58"/>
    <mergeCell ref="P60:Q60"/>
    <mergeCell ref="AD25:AE25"/>
    <mergeCell ref="AD26:AE26"/>
    <mergeCell ref="T26:U26"/>
    <mergeCell ref="AB25:AC25"/>
    <mergeCell ref="T25:U25"/>
    <mergeCell ref="D25:E25"/>
    <mergeCell ref="D26:E26"/>
    <mergeCell ref="Z26:AA26"/>
    <mergeCell ref="AB26:AC26"/>
    <mergeCell ref="R26:S26"/>
    <mergeCell ref="Z25:AA25"/>
    <mergeCell ref="Z27:AB27"/>
    <mergeCell ref="AC27:AE27"/>
    <mergeCell ref="F28:I28"/>
    <mergeCell ref="J27:K27"/>
    <mergeCell ref="L27:M27"/>
    <mergeCell ref="J28:M28"/>
    <mergeCell ref="F27:G27"/>
    <mergeCell ref="B57:E57"/>
    <mergeCell ref="F10:I10"/>
    <mergeCell ref="J10:M10"/>
    <mergeCell ref="N23:O23"/>
    <mergeCell ref="P23:Q23"/>
    <mergeCell ref="N25:Q25"/>
    <mergeCell ref="N26:Q26"/>
    <mergeCell ref="P19:Q19"/>
    <mergeCell ref="P20:Q20"/>
    <mergeCell ref="F25:I25"/>
    <mergeCell ref="N20:O20"/>
    <mergeCell ref="N21:Q21"/>
    <mergeCell ref="N22:Q22"/>
    <mergeCell ref="N24:O24"/>
    <mergeCell ref="P24:Q24"/>
    <mergeCell ref="J22:M22"/>
    <mergeCell ref="J24:K24"/>
    <mergeCell ref="L24:M24"/>
    <mergeCell ref="J21:M21"/>
    <mergeCell ref="F24:G24"/>
    <mergeCell ref="H24:I24"/>
    <mergeCell ref="N19:O19"/>
    <mergeCell ref="N9:Q9"/>
    <mergeCell ref="N10:Q10"/>
    <mergeCell ref="N11:Q11"/>
    <mergeCell ref="N12:O12"/>
    <mergeCell ref="P12:Q12"/>
    <mergeCell ref="L16:M16"/>
    <mergeCell ref="L15:M15"/>
    <mergeCell ref="L14:M14"/>
    <mergeCell ref="V9:Y9"/>
    <mergeCell ref="V10:W10"/>
    <mergeCell ref="X10:Y10"/>
    <mergeCell ref="V11:Y11"/>
    <mergeCell ref="V12:W12"/>
    <mergeCell ref="X12:Y12"/>
    <mergeCell ref="N14:O14"/>
    <mergeCell ref="P14:Q14"/>
    <mergeCell ref="N15:O15"/>
    <mergeCell ref="P15:Q15"/>
    <mergeCell ref="N16:O16"/>
    <mergeCell ref="P16:Q16"/>
    <mergeCell ref="R12:S12"/>
    <mergeCell ref="T12:U12"/>
    <mergeCell ref="V14:W14"/>
    <mergeCell ref="X14:Y14"/>
    <mergeCell ref="N35:O35"/>
    <mergeCell ref="P35:Q35"/>
    <mergeCell ref="N36:Q36"/>
    <mergeCell ref="N28:Q28"/>
    <mergeCell ref="N30:O30"/>
    <mergeCell ref="P30:Q30"/>
    <mergeCell ref="N29:Q29"/>
    <mergeCell ref="V22:W22"/>
    <mergeCell ref="R22:S22"/>
    <mergeCell ref="T22:U22"/>
    <mergeCell ref="N33:Q33"/>
    <mergeCell ref="T30:U30"/>
    <mergeCell ref="T29:U29"/>
    <mergeCell ref="T27:U27"/>
    <mergeCell ref="V31:W31"/>
    <mergeCell ref="T34:U34"/>
    <mergeCell ref="P27:Q27"/>
    <mergeCell ref="V44:Y44"/>
    <mergeCell ref="V55:Y55"/>
    <mergeCell ref="V56:W56"/>
    <mergeCell ref="X56:Y56"/>
    <mergeCell ref="V57:Y57"/>
    <mergeCell ref="V58:Y58"/>
    <mergeCell ref="V34:W34"/>
    <mergeCell ref="X34:Y34"/>
    <mergeCell ref="V38:W38"/>
    <mergeCell ref="X38:Y38"/>
    <mergeCell ref="V37:W37"/>
    <mergeCell ref="X37:Y37"/>
    <mergeCell ref="Z34:AB34"/>
    <mergeCell ref="AC34:AE34"/>
    <mergeCell ref="Z32:AA32"/>
    <mergeCell ref="AB32:AC32"/>
    <mergeCell ref="AD32:AE32"/>
    <mergeCell ref="R32:S32"/>
    <mergeCell ref="T32:U32"/>
    <mergeCell ref="V32:W32"/>
    <mergeCell ref="X32:Y32"/>
    <mergeCell ref="AB33:AC33"/>
    <mergeCell ref="AD33:AE33"/>
    <mergeCell ref="R33:S33"/>
    <mergeCell ref="T33:U33"/>
    <mergeCell ref="V33:W33"/>
    <mergeCell ref="Z37:AA37"/>
    <mergeCell ref="AB37:AC37"/>
    <mergeCell ref="AD37:AE37"/>
    <mergeCell ref="AD36:AE36"/>
    <mergeCell ref="B37:C37"/>
    <mergeCell ref="D37:E37"/>
    <mergeCell ref="R37:S37"/>
    <mergeCell ref="B36:C36"/>
    <mergeCell ref="D36:E36"/>
    <mergeCell ref="F37:I37"/>
    <mergeCell ref="F36:I36"/>
    <mergeCell ref="J36:M36"/>
    <mergeCell ref="J37:M37"/>
    <mergeCell ref="R36:S36"/>
    <mergeCell ref="T36:U36"/>
    <mergeCell ref="V36:W36"/>
    <mergeCell ref="X36:Y36"/>
    <mergeCell ref="Z36:AA36"/>
    <mergeCell ref="AB36:AC36"/>
    <mergeCell ref="T37:U37"/>
    <mergeCell ref="N37:Q37"/>
    <mergeCell ref="L34:M34"/>
    <mergeCell ref="B34:C34"/>
    <mergeCell ref="D34:E34"/>
    <mergeCell ref="F34:G34"/>
    <mergeCell ref="H34:I34"/>
    <mergeCell ref="J34:K34"/>
    <mergeCell ref="R30:S30"/>
    <mergeCell ref="R29:S29"/>
    <mergeCell ref="B33:C33"/>
    <mergeCell ref="D33:E33"/>
    <mergeCell ref="N32:Q32"/>
    <mergeCell ref="B32:C32"/>
    <mergeCell ref="D32:E32"/>
    <mergeCell ref="N34:O34"/>
    <mergeCell ref="P34:Q34"/>
    <mergeCell ref="F31:G31"/>
    <mergeCell ref="H31:I31"/>
    <mergeCell ref="J33:M33"/>
    <mergeCell ref="R34:S34"/>
    <mergeCell ref="B30:C30"/>
    <mergeCell ref="D30:E30"/>
    <mergeCell ref="F30:G30"/>
    <mergeCell ref="H30:I30"/>
    <mergeCell ref="J30:K30"/>
    <mergeCell ref="B35:C35"/>
    <mergeCell ref="D35:E35"/>
    <mergeCell ref="B31:C31"/>
    <mergeCell ref="D31:E31"/>
    <mergeCell ref="V24:W24"/>
    <mergeCell ref="F29:I29"/>
    <mergeCell ref="F32:I32"/>
    <mergeCell ref="J20:K20"/>
    <mergeCell ref="J26:M26"/>
    <mergeCell ref="J29:M29"/>
    <mergeCell ref="J31:K31"/>
    <mergeCell ref="J32:M32"/>
    <mergeCell ref="F35:G35"/>
    <mergeCell ref="H35:I35"/>
    <mergeCell ref="F21:I21"/>
    <mergeCell ref="F22:I22"/>
    <mergeCell ref="F26:I26"/>
    <mergeCell ref="F33:I33"/>
    <mergeCell ref="F20:G20"/>
    <mergeCell ref="H20:I20"/>
    <mergeCell ref="J35:K35"/>
    <mergeCell ref="L35:M35"/>
    <mergeCell ref="L20:M20"/>
    <mergeCell ref="J25:M25"/>
    <mergeCell ref="R20:S20"/>
    <mergeCell ref="T20:U20"/>
    <mergeCell ref="R24:S24"/>
    <mergeCell ref="T24:U24"/>
    <mergeCell ref="R35:S35"/>
    <mergeCell ref="T35:U35"/>
    <mergeCell ref="V27:W27"/>
    <mergeCell ref="X27:Y27"/>
    <mergeCell ref="V28:Y28"/>
    <mergeCell ref="V29:W29"/>
    <mergeCell ref="X29:Y29"/>
    <mergeCell ref="V30:W30"/>
    <mergeCell ref="X30:Y30"/>
    <mergeCell ref="V23:W23"/>
    <mergeCell ref="X23:Y23"/>
    <mergeCell ref="V25:W25"/>
    <mergeCell ref="Z35:AB35"/>
    <mergeCell ref="AC35:AE35"/>
    <mergeCell ref="X25:Y25"/>
    <mergeCell ref="V26:W26"/>
    <mergeCell ref="X26:Y26"/>
    <mergeCell ref="Z20:AB20"/>
    <mergeCell ref="AC20:AE20"/>
    <mergeCell ref="Z24:AB24"/>
    <mergeCell ref="AC24:AE24"/>
    <mergeCell ref="Z31:AB31"/>
    <mergeCell ref="AC31:AE31"/>
    <mergeCell ref="X33:Y33"/>
    <mergeCell ref="Z33:AA33"/>
    <mergeCell ref="X22:Y22"/>
    <mergeCell ref="V20:W20"/>
    <mergeCell ref="X20:Y20"/>
    <mergeCell ref="Z30:AB30"/>
    <mergeCell ref="AC30:AE30"/>
    <mergeCell ref="Z29:AA29"/>
    <mergeCell ref="AB29:AC29"/>
    <mergeCell ref="AD29:AE29"/>
    <mergeCell ref="X31:Y31"/>
    <mergeCell ref="V35:W35"/>
    <mergeCell ref="X35:Y35"/>
    <mergeCell ref="B79:E79"/>
    <mergeCell ref="F79:I79"/>
    <mergeCell ref="J79:M79"/>
    <mergeCell ref="N79:Q79"/>
    <mergeCell ref="R79:U79"/>
    <mergeCell ref="V79:Y79"/>
    <mergeCell ref="Z79:AE79"/>
    <mergeCell ref="B80:E80"/>
    <mergeCell ref="F80:I80"/>
    <mergeCell ref="J80:M80"/>
    <mergeCell ref="N80:Q80"/>
    <mergeCell ref="R80:U80"/>
    <mergeCell ref="V80:Y80"/>
    <mergeCell ref="Z80:AE80"/>
  </mergeCells>
  <printOptions horizontalCentered="1" verticalCentered="1"/>
  <pageMargins left="0.75" right="0.75" top="0.43" bottom="0.46" header="0" footer="0"/>
  <pageSetup scale="4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REVISIÓN DOCUMENTOS</vt:lpstr>
      <vt:lpstr>FINANCIERA</vt:lpstr>
      <vt:lpstr>FINANCIERA!Área_de_impresión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Orlando Bernal Gomez</dc:creator>
  <cp:lastModifiedBy>Fabiola Colorado Guillen</cp:lastModifiedBy>
  <dcterms:created xsi:type="dcterms:W3CDTF">2018-01-30T21:07:55Z</dcterms:created>
  <dcterms:modified xsi:type="dcterms:W3CDTF">2018-12-06T17:10:02Z</dcterms:modified>
</cp:coreProperties>
</file>